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F:\Můj disk\PPlKARCHIV\zapisy_pplk_24_25\12\"/>
    </mc:Choice>
  </mc:AlternateContent>
  <xr:revisionPtr revIDLastSave="0" documentId="8_{505A2C06-7810-438D-A58C-4219FF277F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ápis o utkán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R15" i="1"/>
  <c r="Q15" i="1"/>
  <c r="G15" i="1"/>
  <c r="H15" i="1" s="1"/>
  <c r="R14" i="1"/>
  <c r="Q14" i="1"/>
  <c r="G14" i="1"/>
  <c r="H14" i="1" s="1"/>
  <c r="Q13" i="1"/>
  <c r="G13" i="1"/>
  <c r="Q17" i="1" s="1"/>
  <c r="Q11" i="1"/>
  <c r="G11" i="1"/>
  <c r="Q10" i="1"/>
  <c r="G10" i="1"/>
  <c r="H10" i="1" s="1"/>
  <c r="R10" i="1" s="1"/>
  <c r="Q9" i="1"/>
  <c r="G9" i="1"/>
  <c r="H9" i="1" s="1"/>
  <c r="R9" i="1" s="1"/>
  <c r="Q8" i="1"/>
  <c r="G8" i="1"/>
  <c r="H11" i="1" l="1"/>
  <c r="R11" i="1" s="1"/>
  <c r="H8" i="1"/>
  <c r="R8" i="1" s="1"/>
  <c r="G12" i="1"/>
  <c r="H13" i="1"/>
  <c r="R13" i="1" s="1"/>
  <c r="G17" i="1"/>
  <c r="H18" i="1"/>
  <c r="R18" i="1" s="1"/>
  <c r="G22" i="1"/>
  <c r="H23" i="1"/>
  <c r="R23" i="1" s="1"/>
  <c r="G27" i="1"/>
  <c r="H28" i="1"/>
  <c r="R28" i="1" s="1"/>
  <c r="G32" i="1"/>
  <c r="H33" i="1"/>
  <c r="R33" i="1" s="1"/>
  <c r="G37" i="1"/>
  <c r="Q39" i="1"/>
  <c r="Q12" i="1"/>
  <c r="H27" i="1" l="1"/>
  <c r="D27" i="1"/>
  <c r="N27" i="1"/>
  <c r="P27" i="1"/>
  <c r="O27" i="1"/>
  <c r="F27" i="1"/>
  <c r="R27" i="1"/>
  <c r="E27" i="1"/>
  <c r="H17" i="1"/>
  <c r="D17" i="1"/>
  <c r="R17" i="1"/>
  <c r="N17" i="1"/>
  <c r="P17" i="1"/>
  <c r="O17" i="1"/>
  <c r="F17" i="1"/>
  <c r="E17" i="1"/>
  <c r="H37" i="1"/>
  <c r="D37" i="1"/>
  <c r="R37" i="1"/>
  <c r="N37" i="1"/>
  <c r="P37" i="1"/>
  <c r="O37" i="1"/>
  <c r="F37" i="1"/>
  <c r="E37" i="1"/>
  <c r="H32" i="1"/>
  <c r="D32" i="1"/>
  <c r="N32" i="1"/>
  <c r="P32" i="1"/>
  <c r="O32" i="1"/>
  <c r="F32" i="1"/>
  <c r="R32" i="1"/>
  <c r="E32" i="1"/>
  <c r="H22" i="1"/>
  <c r="D22" i="1"/>
  <c r="R22" i="1"/>
  <c r="E22" i="1"/>
  <c r="P22" i="1"/>
  <c r="O22" i="1"/>
  <c r="F22" i="1"/>
  <c r="N22" i="1"/>
  <c r="H12" i="1"/>
  <c r="D12" i="1"/>
  <c r="F12" i="1"/>
  <c r="P12" i="1"/>
  <c r="O12" i="1"/>
  <c r="G39" i="1"/>
  <c r="R12" i="1"/>
  <c r="R39" i="1" s="1"/>
  <c r="E12" i="1"/>
  <c r="N12" i="1"/>
  <c r="N39" i="1" l="1"/>
  <c r="F39" i="1"/>
  <c r="I39" i="1"/>
  <c r="E39" i="1"/>
  <c r="P39" i="1"/>
  <c r="D39" i="1"/>
  <c r="O39" i="1"/>
  <c r="I11" i="1"/>
  <c r="S11" i="1" s="1"/>
  <c r="I21" i="1"/>
  <c r="S21" i="1" s="1"/>
  <c r="I31" i="1"/>
  <c r="S31" i="1" s="1"/>
  <c r="I36" i="1"/>
  <c r="S36" i="1" s="1"/>
  <c r="H39" i="1"/>
  <c r="I16" i="1"/>
  <c r="S16" i="1" s="1"/>
  <c r="I26" i="1"/>
  <c r="S26" i="1" s="1"/>
  <c r="S39" i="1" l="1"/>
  <c r="S41" i="1" s="1"/>
  <c r="I41" i="1"/>
</calcChain>
</file>

<file path=xl/sharedStrings.xml><?xml version="1.0" encoding="utf-8"?>
<sst xmlns="http://schemas.openxmlformats.org/spreadsheetml/2006/main" count="117" uniqueCount="76">
  <si>
    <t>Česká kuželkářská
asociace</t>
  </si>
  <si>
    <t>Zápis o utkání</t>
  </si>
  <si>
    <t xml:space="preserve">Kuželna:  </t>
  </si>
  <si>
    <t>Stříbro</t>
  </si>
  <si>
    <t>Datum:  </t>
  </si>
  <si>
    <t>22.2.2025</t>
  </si>
  <si>
    <t>Domácí</t>
  </si>
  <si>
    <t>Baník Stříbro</t>
  </si>
  <si>
    <t>Hosté</t>
  </si>
  <si>
    <t>SK Škoda VS Plzeň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</si>
  <si>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</si>
  <si>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</si>
  <si>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</si>
  <si>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</si>
  <si>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</si>
  <si>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</si>
  <si>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</si>
  <si>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</si>
  <si>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</si>
  <si>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</si>
  <si>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</si>
  <si>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Harančík</t>
  </si>
  <si>
    <t>Kovářík</t>
  </si>
  <si>
    <t>Jaroslav</t>
  </si>
  <si>
    <t>Jakub</t>
  </si>
  <si>
    <t>Andrš</t>
  </si>
  <si>
    <t>Zíková</t>
  </si>
  <si>
    <t>Martin</t>
  </si>
  <si>
    <t>Ivana</t>
  </si>
  <si>
    <t>Basl</t>
  </si>
  <si>
    <t>Kolařík</t>
  </si>
  <si>
    <t>Pavel</t>
  </si>
  <si>
    <t>Miloslav</t>
  </si>
  <si>
    <t>Vraniak</t>
  </si>
  <si>
    <t>Majner</t>
  </si>
  <si>
    <t>Bernard</t>
  </si>
  <si>
    <t>Kryštof</t>
  </si>
  <si>
    <t>Duchek</t>
  </si>
  <si>
    <t>Müller</t>
  </si>
  <si>
    <t>Michal</t>
  </si>
  <si>
    <t>Loukotka</t>
  </si>
  <si>
    <t>Müllerová</t>
  </si>
  <si>
    <t>Václav</t>
  </si>
  <si>
    <t>Ljubica</t>
  </si>
  <si>
    <t>Celkový výkon družstva  </t>
  </si>
  <si>
    <t>Vedoucí družstva         Jméno:</t>
  </si>
  <si>
    <t>Bernard Vraniak</t>
  </si>
  <si>
    <t>Bodový zisk</t>
  </si>
  <si>
    <t>Ljubica Müllerová</t>
  </si>
  <si>
    <t>Podpis:</t>
  </si>
  <si>
    <t>Rozhodčí</t>
  </si>
  <si>
    <t>Jméno:</t>
  </si>
  <si>
    <t>Václav Loukotka</t>
  </si>
  <si>
    <t>Číslo průkazu:</t>
  </si>
  <si>
    <t>P/0411</t>
  </si>
  <si>
    <t>Čas zahájení utkání:  </t>
  </si>
  <si>
    <t>9:30</t>
  </si>
  <si>
    <t>Teplota na kuželně:  </t>
  </si>
  <si>
    <t>Čas ukončení utkání:  </t>
  </si>
  <si>
    <t>13:00</t>
  </si>
  <si>
    <t>Počet diváků:  </t>
  </si>
  <si>
    <t>Platnost kolaudačního protokolu:  </t>
  </si>
  <si>
    <t>31.8.2025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</si>
  <si>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</si>
  <si>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</si>
  <si>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</si>
  <si>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</si>
  <si>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</si>
  <si>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</si>
  <si>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</si>
  <si>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</si>
  <si>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</si>
  <si>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</si>
  <si>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Náhradníci - Jaroslav Harančík (3543), Martin Andrš (23383).</t>
  </si>
  <si>
    <t xml:space="preserve">Datum a podpis rozhodčího:  </t>
  </si>
  <si>
    <t>22.2.2025 Václav Loukotka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</si>
</sst>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18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08" t="s">
        <v>0</v>
      </c>
      <c r="C1" s="108"/>
      <c r="D1" s="110" t="s">
        <v>1</v>
      </c>
      <c r="E1" s="110"/>
      <c r="F1" s="110"/>
      <c r="G1" s="110"/>
      <c r="H1" s="110"/>
      <c r="I1" s="110"/>
      <c r="K1" s="2" t="s">
        <v>2</v>
      </c>
      <c r="L1" s="105" t="s">
        <v>3</v>
      </c>
      <c r="M1" s="105"/>
      <c r="N1" s="105"/>
      <c r="O1" s="106" t="s">
        <v>4</v>
      </c>
      <c r="P1" s="106"/>
      <c r="Q1" s="107" t="s">
        <v>5</v>
      </c>
      <c r="R1" s="107"/>
      <c r="S1" s="107"/>
    </row>
    <row r="2" spans="1:19" ht="6" customHeight="1" x14ac:dyDescent="0.2">
      <c r="B2" s="109"/>
      <c r="C2" s="109"/>
    </row>
    <row r="3" spans="1:19" ht="20.100000000000001" customHeight="1" x14ac:dyDescent="0.2">
      <c r="A3" s="3" t="s">
        <v>6</v>
      </c>
      <c r="B3" s="102" t="s">
        <v>7</v>
      </c>
      <c r="C3" s="103"/>
      <c r="D3" s="103"/>
      <c r="E3" s="103"/>
      <c r="F3" s="103"/>
      <c r="G3" s="103"/>
      <c r="H3" s="103"/>
      <c r="I3" s="104"/>
      <c r="K3" s="3" t="s">
        <v>8</v>
      </c>
      <c r="L3" s="102" t="s">
        <v>9</v>
      </c>
      <c r="M3" s="103"/>
      <c r="N3" s="103"/>
      <c r="O3" s="103"/>
      <c r="P3" s="103"/>
      <c r="Q3" s="103"/>
      <c r="R3" s="103"/>
      <c r="S3" s="104"/>
    </row>
    <row r="4" spans="1:19" ht="5.0999999999999996" customHeight="1" x14ac:dyDescent="0.2"/>
    <row r="5" spans="1:19" ht="25.5" customHeight="1" x14ac:dyDescent="0.2">
      <c r="A5" s="98" t="s">
        <v>10</v>
      </c>
      <c r="B5" s="99"/>
      <c r="C5" s="111" t="s">
        <v>11</v>
      </c>
      <c r="D5" s="113" t="s">
        <v>12</v>
      </c>
      <c r="E5" s="114"/>
      <c r="F5" s="114"/>
      <c r="G5" s="115"/>
      <c r="H5" s="116" t="s">
        <v>13</v>
      </c>
      <c r="I5" s="117"/>
      <c r="K5" s="98" t="s">
        <v>10</v>
      </c>
      <c r="L5" s="99"/>
      <c r="M5" s="111" t="s">
        <v>11</v>
      </c>
      <c r="N5" s="113" t="s">
        <v>12</v>
      </c>
      <c r="O5" s="114"/>
      <c r="P5" s="114"/>
      <c r="Q5" s="115"/>
      <c r="R5" s="116" t="s">
        <v>13</v>
      </c>
      <c r="S5" s="117"/>
    </row>
    <row r="6" spans="1:19" ht="12.95" customHeight="1" x14ac:dyDescent="0.2">
      <c r="A6" s="100" t="s">
        <v>14</v>
      </c>
      <c r="B6" s="101"/>
      <c r="C6" s="112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0" t="s">
        <v>14</v>
      </c>
      <c r="L6" s="101"/>
      <c r="M6" s="112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/>
    <row r="8" spans="1:19" ht="12.95" customHeight="1" x14ac:dyDescent="0.2">
      <c r="A8" s="86" t="s">
        <v>21</v>
      </c>
      <c r="B8" s="87"/>
      <c r="C8" s="9">
        <v>1</v>
      </c>
      <c r="D8" s="10">
        <v>99</v>
      </c>
      <c r="E8" s="11">
        <v>34</v>
      </c>
      <c r="F8" s="11">
        <v>4</v>
      </c>
      <c r="G8" s="12">
        <f>IF(AND(ISBLANK(D8),ISBLANK(E8)),"",D8+E8)</f>
        <v>133</v>
      </c>
      <c r="H8" s="13">
        <f>IF(OR(ISNUMBER($G8),ISNUMBER($Q8)),(SIGN(N($G8)-N($Q8))+1)/2,"")</f>
        <v>1</v>
      </c>
      <c r="I8" s="14"/>
      <c r="K8" s="86" t="s">
        <v>22</v>
      </c>
      <c r="L8" s="87"/>
      <c r="M8" s="9">
        <v>1</v>
      </c>
      <c r="N8" s="10">
        <v>72</v>
      </c>
      <c r="O8" s="11">
        <v>36</v>
      </c>
      <c r="P8" s="11">
        <v>4</v>
      </c>
      <c r="Q8" s="12">
        <f>IF(AND(ISBLANK(N8),ISBLANK(O8)),"",N8+O8)</f>
        <v>108</v>
      </c>
      <c r="R8" s="13">
        <f>IF(ISNUMBER($H8),1-$H8,"")</f>
        <v>0</v>
      </c>
      <c r="S8" s="14"/>
    </row>
    <row r="9" spans="1:19" ht="12.95" customHeight="1" x14ac:dyDescent="0.2">
      <c r="A9" s="88"/>
      <c r="B9" s="89"/>
      <c r="C9" s="15">
        <v>2</v>
      </c>
      <c r="D9" s="16">
        <v>90</v>
      </c>
      <c r="E9" s="17">
        <v>54</v>
      </c>
      <c r="F9" s="17">
        <v>1</v>
      </c>
      <c r="G9" s="18">
        <f>IF(AND(ISBLANK(D9),ISBLANK(E9)),"",D9+E9)</f>
        <v>144</v>
      </c>
      <c r="H9" s="19">
        <f>IF(OR(ISNUMBER($G9),ISNUMBER($Q9)),(SIGN(N($G9)-N($Q9))+1)/2,"")</f>
        <v>1</v>
      </c>
      <c r="I9" s="14"/>
      <c r="K9" s="88"/>
      <c r="L9" s="89"/>
      <c r="M9" s="15">
        <v>2</v>
      </c>
      <c r="N9" s="16">
        <v>96</v>
      </c>
      <c r="O9" s="17">
        <v>44</v>
      </c>
      <c r="P9" s="17">
        <v>3</v>
      </c>
      <c r="Q9" s="18">
        <f>IF(AND(ISBLANK(N9),ISBLANK(O9)),"",N9+O9)</f>
        <v>140</v>
      </c>
      <c r="R9" s="19">
        <f>IF(ISNUMBER($H9),1-$H9,"")</f>
        <v>0</v>
      </c>
      <c r="S9" s="14"/>
    </row>
    <row r="10" spans="1:19" ht="12.95" customHeight="1" x14ac:dyDescent="0.2">
      <c r="A10" s="90" t="s">
        <v>23</v>
      </c>
      <c r="B10" s="91"/>
      <c r="C10" s="15">
        <v>3</v>
      </c>
      <c r="D10" s="16">
        <v>90</v>
      </c>
      <c r="E10" s="17">
        <v>26</v>
      </c>
      <c r="F10" s="17">
        <v>4</v>
      </c>
      <c r="G10" s="18">
        <f>IF(AND(ISBLANK(D10),ISBLANK(E10)),"",D10+E10)</f>
        <v>116</v>
      </c>
      <c r="H10" s="19">
        <f>IF(OR(ISNUMBER($G10),ISNUMBER($Q10)),(SIGN(N($G10)-N($Q10))+1)/2,"")</f>
        <v>0</v>
      </c>
      <c r="I10" s="14"/>
      <c r="K10" s="90" t="s">
        <v>24</v>
      </c>
      <c r="L10" s="91"/>
      <c r="M10" s="15">
        <v>3</v>
      </c>
      <c r="N10" s="16">
        <v>90</v>
      </c>
      <c r="O10" s="17">
        <v>35</v>
      </c>
      <c r="P10" s="17">
        <v>2</v>
      </c>
      <c r="Q10" s="18">
        <f>IF(AND(ISBLANK(N10),ISBLANK(O10)),"",N10+O10)</f>
        <v>125</v>
      </c>
      <c r="R10" s="19">
        <f>IF(ISNUMBER($H10),1-$H10,"")</f>
        <v>1</v>
      </c>
      <c r="S10" s="14"/>
    </row>
    <row r="11" spans="1:19" ht="12.95" customHeight="1" x14ac:dyDescent="0.2">
      <c r="A11" s="92"/>
      <c r="B11" s="93"/>
      <c r="C11" s="20">
        <v>4</v>
      </c>
      <c r="D11" s="21">
        <v>100</v>
      </c>
      <c r="E11" s="22">
        <v>43</v>
      </c>
      <c r="F11" s="22">
        <v>2</v>
      </c>
      <c r="G11" s="23">
        <f>IF(AND(ISBLANK(D11),ISBLANK(E11)),"",D11+E11)</f>
        <v>143</v>
      </c>
      <c r="H11" s="24">
        <f>IF(OR(ISNUMBER($G11),ISNUMBER($Q11)),(SIGN(N($G11)-N($Q11))+1)/2,"")</f>
        <v>1</v>
      </c>
      <c r="I11" s="96">
        <f>IF(ISNUMBER(H12),(SIGN(1000*($H12-$R12)+$G12-$Q12)+1)/2,"")</f>
        <v>1</v>
      </c>
      <c r="K11" s="92"/>
      <c r="L11" s="93"/>
      <c r="M11" s="20">
        <v>4</v>
      </c>
      <c r="N11" s="21">
        <v>87</v>
      </c>
      <c r="O11" s="22">
        <v>27</v>
      </c>
      <c r="P11" s="22">
        <v>3</v>
      </c>
      <c r="Q11" s="23">
        <f>IF(AND(ISBLANK(N11),ISBLANK(O11)),"",N11+O11)</f>
        <v>114</v>
      </c>
      <c r="R11" s="24">
        <f>IF(ISNUMBER($H11),1-$H11,"")</f>
        <v>0</v>
      </c>
      <c r="S11" s="96">
        <f>IF(ISNUMBER($I11),1-$I11,"")</f>
        <v>0</v>
      </c>
    </row>
    <row r="12" spans="1:19" ht="15.95" customHeight="1" x14ac:dyDescent="0.2">
      <c r="A12" s="94">
        <v>3543</v>
      </c>
      <c r="B12" s="95"/>
      <c r="C12" s="25" t="s">
        <v>18</v>
      </c>
      <c r="D12" s="26">
        <f>IF(ISNUMBER($G12),SUM(D8:D11),"")</f>
        <v>379</v>
      </c>
      <c r="E12" s="27">
        <f>IF(ISNUMBER($G12),SUM(E8:E11),"")</f>
        <v>157</v>
      </c>
      <c r="F12" s="27">
        <f>IF(ISNUMBER($G12),SUM(F8:F11),"")</f>
        <v>11</v>
      </c>
      <c r="G12" s="28">
        <f>IF(SUM($G8:$G11)+SUM($Q8:$Q11)&gt;0,SUM(G8:G11),"")</f>
        <v>536</v>
      </c>
      <c r="H12" s="26">
        <f>IF(ISNUMBER($G12),SUM(H8:H11),"")</f>
        <v>3</v>
      </c>
      <c r="I12" s="97"/>
      <c r="K12" s="94">
        <v>25877</v>
      </c>
      <c r="L12" s="95"/>
      <c r="M12" s="25" t="s">
        <v>18</v>
      </c>
      <c r="N12" s="26">
        <f>IF(ISNUMBER($G12),SUM(N8:N11),"")</f>
        <v>345</v>
      </c>
      <c r="O12" s="27">
        <f>IF(ISNUMBER($G12),SUM(O8:O11),"")</f>
        <v>142</v>
      </c>
      <c r="P12" s="27">
        <f>IF(ISNUMBER($G12),SUM(P8:P11),"")</f>
        <v>12</v>
      </c>
      <c r="Q12" s="28">
        <f>IF(SUM($G8:$G11)+SUM($Q8:$Q11)&gt;0,SUM(Q8:Q11),"")</f>
        <v>487</v>
      </c>
      <c r="R12" s="26">
        <f>IF(ISNUMBER($G12),SUM(R8:R11),"")</f>
        <v>1</v>
      </c>
      <c r="S12" s="97"/>
    </row>
    <row r="13" spans="1:19" ht="12.95" customHeight="1" x14ac:dyDescent="0.2">
      <c r="A13" s="86" t="s">
        <v>25</v>
      </c>
      <c r="B13" s="87"/>
      <c r="C13" s="9">
        <v>1</v>
      </c>
      <c r="D13" s="10">
        <v>81</v>
      </c>
      <c r="E13" s="11">
        <v>52</v>
      </c>
      <c r="F13" s="11">
        <v>1</v>
      </c>
      <c r="G13" s="12">
        <f>IF(AND(ISBLANK(D13),ISBLANK(E13)),"",D13+E13)</f>
        <v>133</v>
      </c>
      <c r="H13" s="13">
        <f>IF(OR(ISNUMBER($G13),ISNUMBER($Q13)),(SIGN(N($G13)-N($Q13))+1)/2,"")</f>
        <v>1</v>
      </c>
      <c r="I13" s="14"/>
      <c r="K13" s="86" t="s">
        <v>26</v>
      </c>
      <c r="L13" s="87"/>
      <c r="M13" s="9">
        <v>1</v>
      </c>
      <c r="N13" s="10">
        <v>79</v>
      </c>
      <c r="O13" s="11">
        <v>36</v>
      </c>
      <c r="P13" s="11">
        <v>2</v>
      </c>
      <c r="Q13" s="12">
        <f>IF(AND(ISBLANK(N13),ISBLANK(O13)),"",N13+O13)</f>
        <v>115</v>
      </c>
      <c r="R13" s="13">
        <f>IF(ISNUMBER($H13),1-$H13,"")</f>
        <v>0</v>
      </c>
      <c r="S13" s="14"/>
    </row>
    <row r="14" spans="1:19" ht="12.95" customHeight="1" x14ac:dyDescent="0.2">
      <c r="A14" s="88"/>
      <c r="B14" s="89"/>
      <c r="C14" s="15">
        <v>2</v>
      </c>
      <c r="D14" s="16">
        <v>85</v>
      </c>
      <c r="E14" s="17">
        <v>41</v>
      </c>
      <c r="F14" s="17">
        <v>3</v>
      </c>
      <c r="G14" s="18">
        <f>IF(AND(ISBLANK(D14),ISBLANK(E14)),"",D14+E14)</f>
        <v>126</v>
      </c>
      <c r="H14" s="19">
        <f>IF(OR(ISNUMBER($G14),ISNUMBER($Q14)),(SIGN(N($G14)-N($Q14))+1)/2,"")</f>
        <v>0</v>
      </c>
      <c r="I14" s="14"/>
      <c r="K14" s="88"/>
      <c r="L14" s="89"/>
      <c r="M14" s="15">
        <v>2</v>
      </c>
      <c r="N14" s="16">
        <v>89</v>
      </c>
      <c r="O14" s="17">
        <v>40</v>
      </c>
      <c r="P14" s="17">
        <v>2</v>
      </c>
      <c r="Q14" s="18">
        <f>IF(AND(ISBLANK(N14),ISBLANK(O14)),"",N14+O14)</f>
        <v>129</v>
      </c>
      <c r="R14" s="19">
        <f>IF(ISNUMBER($H14),1-$H14,"")</f>
        <v>1</v>
      </c>
      <c r="S14" s="14"/>
    </row>
    <row r="15" spans="1:19" ht="12.95" customHeight="1" x14ac:dyDescent="0.2">
      <c r="A15" s="90" t="s">
        <v>27</v>
      </c>
      <c r="B15" s="91"/>
      <c r="C15" s="15">
        <v>3</v>
      </c>
      <c r="D15" s="16">
        <v>90</v>
      </c>
      <c r="E15" s="17">
        <v>43</v>
      </c>
      <c r="F15" s="17">
        <v>3</v>
      </c>
      <c r="G15" s="18">
        <f>IF(AND(ISBLANK(D15),ISBLANK(E15)),"",D15+E15)</f>
        <v>133</v>
      </c>
      <c r="H15" s="19">
        <f>IF(OR(ISNUMBER($G15),ISNUMBER($Q15)),(SIGN(N($G15)-N($Q15))+1)/2,"")</f>
        <v>1</v>
      </c>
      <c r="I15" s="14"/>
      <c r="K15" s="90" t="s">
        <v>28</v>
      </c>
      <c r="L15" s="91"/>
      <c r="M15" s="15">
        <v>3</v>
      </c>
      <c r="N15" s="16">
        <v>86</v>
      </c>
      <c r="O15" s="17">
        <v>44</v>
      </c>
      <c r="P15" s="17">
        <v>1</v>
      </c>
      <c r="Q15" s="18">
        <f>IF(AND(ISBLANK(N15),ISBLANK(O15)),"",N15+O15)</f>
        <v>130</v>
      </c>
      <c r="R15" s="19">
        <f>IF(ISNUMBER($H15),1-$H15,"")</f>
        <v>0</v>
      </c>
      <c r="S15" s="14"/>
    </row>
    <row r="16" spans="1:19" ht="12.95" customHeight="1" x14ac:dyDescent="0.2">
      <c r="A16" s="92"/>
      <c r="B16" s="93"/>
      <c r="C16" s="20">
        <v>4</v>
      </c>
      <c r="D16" s="21">
        <v>96</v>
      </c>
      <c r="E16" s="22">
        <v>27</v>
      </c>
      <c r="F16" s="22">
        <v>3</v>
      </c>
      <c r="G16" s="23">
        <f>IF(AND(ISBLANK(D16),ISBLANK(E16)),"",D16+E16)</f>
        <v>123</v>
      </c>
      <c r="H16" s="24">
        <f>IF(OR(ISNUMBER($G16),ISNUMBER($Q16)),(SIGN(N($G16)-N($Q16))+1)/2,"")</f>
        <v>0</v>
      </c>
      <c r="I16" s="96">
        <f>IF(ISNUMBER(H17),(SIGN(1000*($H17-$R17)+$G17-$Q17)+1)/2,"")</f>
        <v>1</v>
      </c>
      <c r="K16" s="92"/>
      <c r="L16" s="93"/>
      <c r="M16" s="20">
        <v>4</v>
      </c>
      <c r="N16" s="21">
        <v>90</v>
      </c>
      <c r="O16" s="22">
        <v>43</v>
      </c>
      <c r="P16" s="22">
        <v>0</v>
      </c>
      <c r="Q16" s="23">
        <f>IF(AND(ISBLANK(N16),ISBLANK(O16)),"",N16+O16)</f>
        <v>133</v>
      </c>
      <c r="R16" s="24">
        <f>IF(ISNUMBER($H16),1-$H16,"")</f>
        <v>1</v>
      </c>
      <c r="S16" s="96">
        <f>IF(ISNUMBER($I16),1-$I16,"")</f>
        <v>0</v>
      </c>
    </row>
    <row r="17" spans="1:19" ht="15.95" customHeight="1" x14ac:dyDescent="0.2">
      <c r="A17" s="94">
        <v>23383</v>
      </c>
      <c r="B17" s="95"/>
      <c r="C17" s="25" t="s">
        <v>18</v>
      </c>
      <c r="D17" s="26">
        <f>IF(ISNUMBER($G17),SUM(D13:D16),"")</f>
        <v>352</v>
      </c>
      <c r="E17" s="27">
        <f>IF(ISNUMBER($G17),SUM(E13:E16),"")</f>
        <v>163</v>
      </c>
      <c r="F17" s="27">
        <f>IF(ISNUMBER($G17),SUM(F13:F16),"")</f>
        <v>10</v>
      </c>
      <c r="G17" s="28">
        <f>IF(SUM($G13:$G16)+SUM($Q13:$Q16)&gt;0,SUM(G13:G16),"")</f>
        <v>515</v>
      </c>
      <c r="H17" s="26">
        <f>IF(ISNUMBER($G17),SUM(H13:H16),"")</f>
        <v>2</v>
      </c>
      <c r="I17" s="97"/>
      <c r="K17" s="94">
        <v>2419</v>
      </c>
      <c r="L17" s="95"/>
      <c r="M17" s="25" t="s">
        <v>18</v>
      </c>
      <c r="N17" s="26">
        <f>IF(ISNUMBER($G17),SUM(N13:N16),"")</f>
        <v>344</v>
      </c>
      <c r="O17" s="27">
        <f>IF(ISNUMBER($G17),SUM(O13:O16),"")</f>
        <v>163</v>
      </c>
      <c r="P17" s="27">
        <f>IF(ISNUMBER($G17),SUM(P13:P16),"")</f>
        <v>5</v>
      </c>
      <c r="Q17" s="28">
        <f>IF(SUM($G13:$G16)+SUM($Q13:$Q16)&gt;0,SUM(Q13:Q16),"")</f>
        <v>507</v>
      </c>
      <c r="R17" s="26">
        <f>IF(ISNUMBER($G17),SUM(R13:R16),"")</f>
        <v>2</v>
      </c>
      <c r="S17" s="97"/>
    </row>
    <row r="18" spans="1:19" ht="12.95" customHeight="1" x14ac:dyDescent="0.2">
      <c r="A18" s="86" t="s">
        <v>29</v>
      </c>
      <c r="B18" s="87"/>
      <c r="C18" s="9">
        <v>1</v>
      </c>
      <c r="D18" s="10">
        <v>89</v>
      </c>
      <c r="E18" s="11">
        <v>27</v>
      </c>
      <c r="F18" s="11">
        <v>4</v>
      </c>
      <c r="G18" s="12">
        <f>IF(AND(ISBLANK(D18),ISBLANK(E18)),"",D18+E18)</f>
        <v>116</v>
      </c>
      <c r="H18" s="13">
        <f>IF(OR(ISNUMBER($G18),ISNUMBER($Q18)),(SIGN(N($G18)-N($Q18))+1)/2,"")</f>
        <v>0</v>
      </c>
      <c r="I18" s="14"/>
      <c r="K18" s="86" t="s">
        <v>30</v>
      </c>
      <c r="L18" s="87"/>
      <c r="M18" s="9">
        <v>1</v>
      </c>
      <c r="N18" s="10">
        <v>92</v>
      </c>
      <c r="O18" s="11">
        <v>26</v>
      </c>
      <c r="P18" s="11">
        <v>6</v>
      </c>
      <c r="Q18" s="12">
        <f>IF(AND(ISBLANK(N18),ISBLANK(O18)),"",N18+O18)</f>
        <v>118</v>
      </c>
      <c r="R18" s="13">
        <f>IF(ISNUMBER($H18),1-$H18,"")</f>
        <v>1</v>
      </c>
      <c r="S18" s="14"/>
    </row>
    <row r="19" spans="1:19" ht="12.95" customHeight="1" x14ac:dyDescent="0.2">
      <c r="A19" s="88"/>
      <c r="B19" s="89"/>
      <c r="C19" s="15">
        <v>2</v>
      </c>
      <c r="D19" s="16">
        <v>89</v>
      </c>
      <c r="E19" s="17">
        <v>35</v>
      </c>
      <c r="F19" s="17">
        <v>4</v>
      </c>
      <c r="G19" s="18">
        <f>IF(AND(ISBLANK(D19),ISBLANK(E19)),"",D19+E19)</f>
        <v>124</v>
      </c>
      <c r="H19" s="19">
        <f>IF(OR(ISNUMBER($G19),ISNUMBER($Q19)),(SIGN(N($G19)-N($Q19))+1)/2,"")</f>
        <v>1</v>
      </c>
      <c r="I19" s="14"/>
      <c r="K19" s="88"/>
      <c r="L19" s="89"/>
      <c r="M19" s="15">
        <v>2</v>
      </c>
      <c r="N19" s="16">
        <v>73</v>
      </c>
      <c r="O19" s="17">
        <v>44</v>
      </c>
      <c r="P19" s="17">
        <v>3</v>
      </c>
      <c r="Q19" s="18">
        <f>IF(AND(ISBLANK(N19),ISBLANK(O19)),"",N19+O19)</f>
        <v>117</v>
      </c>
      <c r="R19" s="19">
        <f>IF(ISNUMBER($H19),1-$H19,"")</f>
        <v>0</v>
      </c>
      <c r="S19" s="14"/>
    </row>
    <row r="20" spans="1:19" ht="12.95" customHeight="1" x14ac:dyDescent="0.2">
      <c r="A20" s="90" t="s">
        <v>31</v>
      </c>
      <c r="B20" s="91"/>
      <c r="C20" s="15">
        <v>3</v>
      </c>
      <c r="D20" s="16">
        <v>78</v>
      </c>
      <c r="E20" s="17">
        <v>31</v>
      </c>
      <c r="F20" s="17">
        <v>4</v>
      </c>
      <c r="G20" s="18">
        <f>IF(AND(ISBLANK(D20),ISBLANK(E20)),"",D20+E20)</f>
        <v>109</v>
      </c>
      <c r="H20" s="19">
        <f>IF(OR(ISNUMBER($G20),ISNUMBER($Q20)),(SIGN(N($G20)-N($Q20))+1)/2,"")</f>
        <v>1</v>
      </c>
      <c r="I20" s="14"/>
      <c r="K20" s="90" t="s">
        <v>32</v>
      </c>
      <c r="L20" s="91"/>
      <c r="M20" s="15">
        <v>3</v>
      </c>
      <c r="N20" s="16">
        <v>81</v>
      </c>
      <c r="O20" s="17">
        <v>26</v>
      </c>
      <c r="P20" s="17">
        <v>8</v>
      </c>
      <c r="Q20" s="18">
        <f>IF(AND(ISBLANK(N20),ISBLANK(O20)),"",N20+O20)</f>
        <v>107</v>
      </c>
      <c r="R20" s="19">
        <f>IF(ISNUMBER($H20),1-$H20,"")</f>
        <v>0</v>
      </c>
      <c r="S20" s="14"/>
    </row>
    <row r="21" spans="1:19" ht="12.95" customHeight="1" x14ac:dyDescent="0.2">
      <c r="A21" s="92"/>
      <c r="B21" s="93"/>
      <c r="C21" s="20">
        <v>4</v>
      </c>
      <c r="D21" s="21">
        <v>88</v>
      </c>
      <c r="E21" s="22">
        <v>43</v>
      </c>
      <c r="F21" s="22">
        <v>1</v>
      </c>
      <c r="G21" s="23">
        <f>IF(AND(ISBLANK(D21),ISBLANK(E21)),"",D21+E21)</f>
        <v>131</v>
      </c>
      <c r="H21" s="24">
        <f>IF(OR(ISNUMBER($G21),ISNUMBER($Q21)),(SIGN(N($G21)-N($Q21))+1)/2,"")</f>
        <v>1</v>
      </c>
      <c r="I21" s="96">
        <f>IF(ISNUMBER(H22),(SIGN(1000*($H22-$R22)+$G22-$Q22)+1)/2,"")</f>
        <v>1</v>
      </c>
      <c r="K21" s="92"/>
      <c r="L21" s="93"/>
      <c r="M21" s="20">
        <v>4</v>
      </c>
      <c r="N21" s="21">
        <v>97</v>
      </c>
      <c r="O21" s="22">
        <v>33</v>
      </c>
      <c r="P21" s="22">
        <v>5</v>
      </c>
      <c r="Q21" s="23">
        <f>IF(AND(ISBLANK(N21),ISBLANK(O21)),"",N21+O21)</f>
        <v>130</v>
      </c>
      <c r="R21" s="24">
        <f>IF(ISNUMBER($H21),1-$H21,"")</f>
        <v>0</v>
      </c>
      <c r="S21" s="96">
        <f>IF(ISNUMBER($I21),1-$I21,"")</f>
        <v>0</v>
      </c>
    </row>
    <row r="22" spans="1:19" ht="15.95" customHeight="1" x14ac:dyDescent="0.2">
      <c r="A22" s="94">
        <v>18734</v>
      </c>
      <c r="B22" s="95"/>
      <c r="C22" s="25" t="s">
        <v>18</v>
      </c>
      <c r="D22" s="26">
        <f>IF(ISNUMBER($G22),SUM(D18:D21),"")</f>
        <v>344</v>
      </c>
      <c r="E22" s="27">
        <f>IF(ISNUMBER($G22),SUM(E18:E21),"")</f>
        <v>136</v>
      </c>
      <c r="F22" s="27">
        <f>IF(ISNUMBER($G22),SUM(F18:F21),"")</f>
        <v>13</v>
      </c>
      <c r="G22" s="28">
        <f>IF(SUM($G18:$G21)+SUM($Q18:$Q21)&gt;0,SUM(G18:G21),"")</f>
        <v>480</v>
      </c>
      <c r="H22" s="26">
        <f>IF(ISNUMBER($G22),SUM(H18:H21),"")</f>
        <v>3</v>
      </c>
      <c r="I22" s="97"/>
      <c r="K22" s="94">
        <v>22226</v>
      </c>
      <c r="L22" s="95"/>
      <c r="M22" s="25" t="s">
        <v>18</v>
      </c>
      <c r="N22" s="26">
        <f>IF(ISNUMBER($G22),SUM(N18:N21),"")</f>
        <v>343</v>
      </c>
      <c r="O22" s="27">
        <f>IF(ISNUMBER($G22),SUM(O18:O21),"")</f>
        <v>129</v>
      </c>
      <c r="P22" s="27">
        <f>IF(ISNUMBER($G22),SUM(P18:P21),"")</f>
        <v>22</v>
      </c>
      <c r="Q22" s="28">
        <f>IF(SUM($G18:$G21)+SUM($Q18:$Q21)&gt;0,SUM(Q18:Q21),"")</f>
        <v>472</v>
      </c>
      <c r="R22" s="26">
        <f>IF(ISNUMBER($G22),SUM(R18:R21),"")</f>
        <v>1</v>
      </c>
      <c r="S22" s="97"/>
    </row>
    <row r="23" spans="1:19" ht="12.95" customHeight="1" x14ac:dyDescent="0.2">
      <c r="A23" s="86" t="s">
        <v>33</v>
      </c>
      <c r="B23" s="87"/>
      <c r="C23" s="9">
        <v>1</v>
      </c>
      <c r="D23" s="10">
        <v>95</v>
      </c>
      <c r="E23" s="11">
        <v>35</v>
      </c>
      <c r="F23" s="11">
        <v>4</v>
      </c>
      <c r="G23" s="12">
        <f>IF(AND(ISBLANK(D23),ISBLANK(E23)),"",D23+E23)</f>
        <v>130</v>
      </c>
      <c r="H23" s="13">
        <f>IF(OR(ISNUMBER($G23),ISNUMBER($Q23)),(SIGN(N($G23)-N($Q23))+1)/2,"")</f>
        <v>1</v>
      </c>
      <c r="I23" s="14"/>
      <c r="K23" s="86" t="s">
        <v>34</v>
      </c>
      <c r="L23" s="87"/>
      <c r="M23" s="9">
        <v>1</v>
      </c>
      <c r="N23" s="10">
        <v>86</v>
      </c>
      <c r="O23" s="11">
        <v>27</v>
      </c>
      <c r="P23" s="11">
        <v>6</v>
      </c>
      <c r="Q23" s="12">
        <f>IF(AND(ISBLANK(N23),ISBLANK(O23)),"",N23+O23)</f>
        <v>113</v>
      </c>
      <c r="R23" s="13">
        <f>IF(ISNUMBER($H23),1-$H23,"")</f>
        <v>0</v>
      </c>
      <c r="S23" s="14"/>
    </row>
    <row r="24" spans="1:19" ht="12.95" customHeight="1" x14ac:dyDescent="0.2">
      <c r="A24" s="88"/>
      <c r="B24" s="89"/>
      <c r="C24" s="15">
        <v>2</v>
      </c>
      <c r="D24" s="16">
        <v>100</v>
      </c>
      <c r="E24" s="17">
        <v>45</v>
      </c>
      <c r="F24" s="17">
        <v>2</v>
      </c>
      <c r="G24" s="18">
        <f>IF(AND(ISBLANK(D24),ISBLANK(E24)),"",D24+E24)</f>
        <v>145</v>
      </c>
      <c r="H24" s="19">
        <f>IF(OR(ISNUMBER($G24),ISNUMBER($Q24)),(SIGN(N($G24)-N($Q24))+1)/2,"")</f>
        <v>1</v>
      </c>
      <c r="I24" s="14"/>
      <c r="K24" s="88"/>
      <c r="L24" s="89"/>
      <c r="M24" s="15">
        <v>2</v>
      </c>
      <c r="N24" s="16">
        <v>78</v>
      </c>
      <c r="O24" s="17">
        <v>35</v>
      </c>
      <c r="P24" s="17">
        <v>3</v>
      </c>
      <c r="Q24" s="18">
        <f>IF(AND(ISBLANK(N24),ISBLANK(O24)),"",N24+O24)</f>
        <v>113</v>
      </c>
      <c r="R24" s="19">
        <f>IF(ISNUMBER($H24),1-$H24,"")</f>
        <v>0</v>
      </c>
      <c r="S24" s="14"/>
    </row>
    <row r="25" spans="1:19" ht="12.95" customHeight="1" x14ac:dyDescent="0.2">
      <c r="A25" s="90" t="s">
        <v>35</v>
      </c>
      <c r="B25" s="91"/>
      <c r="C25" s="15">
        <v>3</v>
      </c>
      <c r="D25" s="16">
        <v>81</v>
      </c>
      <c r="E25" s="17">
        <v>43</v>
      </c>
      <c r="F25" s="17">
        <v>3</v>
      </c>
      <c r="G25" s="18">
        <f>IF(AND(ISBLANK(D25),ISBLANK(E25)),"",D25+E25)</f>
        <v>124</v>
      </c>
      <c r="H25" s="19">
        <f>IF(OR(ISNUMBER($G25),ISNUMBER($Q25)),(SIGN(N($G25)-N($Q25))+1)/2,"")</f>
        <v>0</v>
      </c>
      <c r="I25" s="14"/>
      <c r="K25" s="90" t="s">
        <v>36</v>
      </c>
      <c r="L25" s="91"/>
      <c r="M25" s="15">
        <v>3</v>
      </c>
      <c r="N25" s="16">
        <v>85</v>
      </c>
      <c r="O25" s="17">
        <v>45</v>
      </c>
      <c r="P25" s="17">
        <v>0</v>
      </c>
      <c r="Q25" s="18">
        <f>IF(AND(ISBLANK(N25),ISBLANK(O25)),"",N25+O25)</f>
        <v>130</v>
      </c>
      <c r="R25" s="19">
        <f>IF(ISNUMBER($H25),1-$H25,"")</f>
        <v>1</v>
      </c>
      <c r="S25" s="14"/>
    </row>
    <row r="26" spans="1:19" ht="12.95" customHeight="1" x14ac:dyDescent="0.2">
      <c r="A26" s="92"/>
      <c r="B26" s="93"/>
      <c r="C26" s="20">
        <v>4</v>
      </c>
      <c r="D26" s="21">
        <v>77</v>
      </c>
      <c r="E26" s="22">
        <v>35</v>
      </c>
      <c r="F26" s="22">
        <v>3</v>
      </c>
      <c r="G26" s="23">
        <f>IF(AND(ISBLANK(D26),ISBLANK(E26)),"",D26+E26)</f>
        <v>112</v>
      </c>
      <c r="H26" s="24">
        <f>IF(OR(ISNUMBER($G26),ISNUMBER($Q26)),(SIGN(N($G26)-N($Q26))+1)/2,"")</f>
        <v>0</v>
      </c>
      <c r="I26" s="96">
        <f>IF(ISNUMBER(H27),(SIGN(1000*($H27-$R27)+$G27-$Q27)+1)/2,"")</f>
        <v>1</v>
      </c>
      <c r="K26" s="92"/>
      <c r="L26" s="93"/>
      <c r="M26" s="20">
        <v>4</v>
      </c>
      <c r="N26" s="21">
        <v>86</v>
      </c>
      <c r="O26" s="22">
        <v>38</v>
      </c>
      <c r="P26" s="22">
        <v>0</v>
      </c>
      <c r="Q26" s="23">
        <f>IF(AND(ISBLANK(N26),ISBLANK(O26)),"",N26+O26)</f>
        <v>124</v>
      </c>
      <c r="R26" s="24">
        <f>IF(ISNUMBER($H26),1-$H26,"")</f>
        <v>1</v>
      </c>
      <c r="S26" s="96">
        <f>IF(ISNUMBER($I26),1-$I26,"")</f>
        <v>0</v>
      </c>
    </row>
    <row r="27" spans="1:19" ht="15.95" customHeight="1" x14ac:dyDescent="0.2">
      <c r="A27" s="94">
        <v>15316</v>
      </c>
      <c r="B27" s="95"/>
      <c r="C27" s="25" t="s">
        <v>18</v>
      </c>
      <c r="D27" s="26">
        <f>IF(ISNUMBER($G27),SUM(D23:D26),"")</f>
        <v>353</v>
      </c>
      <c r="E27" s="27">
        <f>IF(ISNUMBER($G27),SUM(E23:E26),"")</f>
        <v>158</v>
      </c>
      <c r="F27" s="27">
        <f>IF(ISNUMBER($G27),SUM(F23:F26),"")</f>
        <v>12</v>
      </c>
      <c r="G27" s="28">
        <f>IF(SUM($G23:$G26)+SUM($Q23:$Q26)&gt;0,SUM(G23:G26),"")</f>
        <v>511</v>
      </c>
      <c r="H27" s="26">
        <f>IF(ISNUMBER($G27),SUM(H23:H26),"")</f>
        <v>2</v>
      </c>
      <c r="I27" s="97"/>
      <c r="K27" s="94">
        <v>26888</v>
      </c>
      <c r="L27" s="95"/>
      <c r="M27" s="25" t="s">
        <v>18</v>
      </c>
      <c r="N27" s="26">
        <f>IF(ISNUMBER($G27),SUM(N23:N26),"")</f>
        <v>335</v>
      </c>
      <c r="O27" s="27">
        <f>IF(ISNUMBER($G27),SUM(O23:O26),"")</f>
        <v>145</v>
      </c>
      <c r="P27" s="27">
        <f>IF(ISNUMBER($G27),SUM(P23:P26),"")</f>
        <v>9</v>
      </c>
      <c r="Q27" s="28">
        <f>IF(SUM($G23:$G26)+SUM($Q23:$Q26)&gt;0,SUM(Q23:Q26),"")</f>
        <v>480</v>
      </c>
      <c r="R27" s="26">
        <f>IF(ISNUMBER($G27),SUM(R23:R26),"")</f>
        <v>2</v>
      </c>
      <c r="S27" s="97"/>
    </row>
    <row r="28" spans="1:19" ht="12.95" customHeight="1" x14ac:dyDescent="0.2">
      <c r="A28" s="86" t="s">
        <v>37</v>
      </c>
      <c r="B28" s="87"/>
      <c r="C28" s="9">
        <v>1</v>
      </c>
      <c r="D28" s="10">
        <v>85</v>
      </c>
      <c r="E28" s="11">
        <v>27</v>
      </c>
      <c r="F28" s="11">
        <v>4</v>
      </c>
      <c r="G28" s="12">
        <f>IF(AND(ISBLANK(D28),ISBLANK(E28)),"",D28+E28)</f>
        <v>112</v>
      </c>
      <c r="H28" s="13">
        <f>IF(OR(ISNUMBER($G28),ISNUMBER($Q28)),(SIGN(N($G28)-N($Q28))+1)/2,"")</f>
        <v>0</v>
      </c>
      <c r="I28" s="14"/>
      <c r="K28" s="86" t="s">
        <v>38</v>
      </c>
      <c r="L28" s="87"/>
      <c r="M28" s="9">
        <v>1</v>
      </c>
      <c r="N28" s="10">
        <v>92</v>
      </c>
      <c r="O28" s="11">
        <v>36</v>
      </c>
      <c r="P28" s="11">
        <v>0</v>
      </c>
      <c r="Q28" s="12">
        <f>IF(AND(ISBLANK(N28),ISBLANK(O28)),"",N28+O28)</f>
        <v>128</v>
      </c>
      <c r="R28" s="13">
        <f>IF(ISNUMBER($H28),1-$H28,"")</f>
        <v>1</v>
      </c>
      <c r="S28" s="14"/>
    </row>
    <row r="29" spans="1:19" ht="12.95" customHeight="1" x14ac:dyDescent="0.2">
      <c r="A29" s="88"/>
      <c r="B29" s="89"/>
      <c r="C29" s="15">
        <v>2</v>
      </c>
      <c r="D29" s="16">
        <v>91</v>
      </c>
      <c r="E29" s="17">
        <v>52</v>
      </c>
      <c r="F29" s="17">
        <v>0</v>
      </c>
      <c r="G29" s="18">
        <f>IF(AND(ISBLANK(D29),ISBLANK(E29)),"",D29+E29)</f>
        <v>143</v>
      </c>
      <c r="H29" s="19">
        <f>IF(OR(ISNUMBER($G29),ISNUMBER($Q29)),(SIGN(N($G29)-N($Q29))+1)/2,"")</f>
        <v>1</v>
      </c>
      <c r="I29" s="14"/>
      <c r="K29" s="88"/>
      <c r="L29" s="89"/>
      <c r="M29" s="15">
        <v>2</v>
      </c>
      <c r="N29" s="16">
        <v>82</v>
      </c>
      <c r="O29" s="17">
        <v>26</v>
      </c>
      <c r="P29" s="17">
        <v>1</v>
      </c>
      <c r="Q29" s="18">
        <f>IF(AND(ISBLANK(N29),ISBLANK(O29)),"",N29+O29)</f>
        <v>108</v>
      </c>
      <c r="R29" s="19">
        <f>IF(ISNUMBER($H29),1-$H29,"")</f>
        <v>0</v>
      </c>
      <c r="S29" s="14"/>
    </row>
    <row r="30" spans="1:19" ht="12.95" customHeight="1" x14ac:dyDescent="0.2">
      <c r="A30" s="90" t="s">
        <v>39</v>
      </c>
      <c r="B30" s="91"/>
      <c r="C30" s="15">
        <v>3</v>
      </c>
      <c r="D30" s="16">
        <v>89</v>
      </c>
      <c r="E30" s="17">
        <v>41</v>
      </c>
      <c r="F30" s="17">
        <v>2</v>
      </c>
      <c r="G30" s="18">
        <f>IF(AND(ISBLANK(D30),ISBLANK(E30)),"",D30+E30)</f>
        <v>130</v>
      </c>
      <c r="H30" s="19">
        <f>IF(OR(ISNUMBER($G30),ISNUMBER($Q30)),(SIGN(N($G30)-N($Q30))+1)/2,"")</f>
        <v>1</v>
      </c>
      <c r="I30" s="14"/>
      <c r="K30" s="90" t="s">
        <v>39</v>
      </c>
      <c r="L30" s="91"/>
      <c r="M30" s="15">
        <v>3</v>
      </c>
      <c r="N30" s="16">
        <v>79</v>
      </c>
      <c r="O30" s="17">
        <v>25</v>
      </c>
      <c r="P30" s="17">
        <v>7</v>
      </c>
      <c r="Q30" s="18">
        <f>IF(AND(ISBLANK(N30),ISBLANK(O30)),"",N30+O30)</f>
        <v>104</v>
      </c>
      <c r="R30" s="19">
        <f>IF(ISNUMBER($H30),1-$H30,"")</f>
        <v>0</v>
      </c>
      <c r="S30" s="14"/>
    </row>
    <row r="31" spans="1:19" ht="12.95" customHeight="1" x14ac:dyDescent="0.2">
      <c r="A31" s="92"/>
      <c r="B31" s="93"/>
      <c r="C31" s="20">
        <v>4</v>
      </c>
      <c r="D31" s="21">
        <v>88</v>
      </c>
      <c r="E31" s="22">
        <v>36</v>
      </c>
      <c r="F31" s="22">
        <v>3</v>
      </c>
      <c r="G31" s="23">
        <f>IF(AND(ISBLANK(D31),ISBLANK(E31)),"",D31+E31)</f>
        <v>124</v>
      </c>
      <c r="H31" s="24">
        <f>IF(OR(ISNUMBER($G31),ISNUMBER($Q31)),(SIGN(N($G31)-N($Q31))+1)/2,"")</f>
        <v>1</v>
      </c>
      <c r="I31" s="96">
        <f>IF(ISNUMBER(H32),(SIGN(1000*($H32-$R32)+$G32-$Q32)+1)/2,"")</f>
        <v>1</v>
      </c>
      <c r="K31" s="92"/>
      <c r="L31" s="93"/>
      <c r="M31" s="20">
        <v>4</v>
      </c>
      <c r="N31" s="21">
        <v>87</v>
      </c>
      <c r="O31" s="22">
        <v>32</v>
      </c>
      <c r="P31" s="22">
        <v>2</v>
      </c>
      <c r="Q31" s="23">
        <f>IF(AND(ISBLANK(N31),ISBLANK(O31)),"",N31+O31)</f>
        <v>119</v>
      </c>
      <c r="R31" s="24">
        <f>IF(ISNUMBER($H31),1-$H31,"")</f>
        <v>0</v>
      </c>
      <c r="S31" s="96">
        <f>IF(ISNUMBER($I31),1-$I31,"")</f>
        <v>0</v>
      </c>
    </row>
    <row r="32" spans="1:19" ht="15.95" customHeight="1" x14ac:dyDescent="0.2">
      <c r="A32" s="94">
        <v>18922</v>
      </c>
      <c r="B32" s="95"/>
      <c r="C32" s="25" t="s">
        <v>18</v>
      </c>
      <c r="D32" s="26">
        <f>IF(ISNUMBER($G32),SUM(D28:D31),"")</f>
        <v>353</v>
      </c>
      <c r="E32" s="27">
        <f>IF(ISNUMBER($G32),SUM(E28:E31),"")</f>
        <v>156</v>
      </c>
      <c r="F32" s="27">
        <f>IF(ISNUMBER($G32),SUM(F28:F31),"")</f>
        <v>9</v>
      </c>
      <c r="G32" s="28">
        <f>IF(SUM($G28:$G31)+SUM($Q28:$Q31)&gt;0,SUM(G28:G31),"")</f>
        <v>509</v>
      </c>
      <c r="H32" s="26">
        <f>IF(ISNUMBER($G32),SUM(H28:H31),"")</f>
        <v>3</v>
      </c>
      <c r="I32" s="97"/>
      <c r="K32" s="94">
        <v>12602</v>
      </c>
      <c r="L32" s="95"/>
      <c r="M32" s="25" t="s">
        <v>18</v>
      </c>
      <c r="N32" s="26">
        <f>IF(ISNUMBER($G32),SUM(N28:N31),"")</f>
        <v>340</v>
      </c>
      <c r="O32" s="27">
        <f>IF(ISNUMBER($G32),SUM(O28:O31),"")</f>
        <v>119</v>
      </c>
      <c r="P32" s="27">
        <f>IF(ISNUMBER($G32),SUM(P28:P31),"")</f>
        <v>10</v>
      </c>
      <c r="Q32" s="28">
        <f>IF(SUM($G28:$G31)+SUM($Q28:$Q31)&gt;0,SUM(Q28:Q31),"")</f>
        <v>459</v>
      </c>
      <c r="R32" s="26">
        <f>IF(ISNUMBER($G32),SUM(R28:R31),"")</f>
        <v>1</v>
      </c>
      <c r="S32" s="97"/>
    </row>
    <row r="33" spans="1:19" ht="12.95" customHeight="1" x14ac:dyDescent="0.2">
      <c r="A33" s="86" t="s">
        <v>40</v>
      </c>
      <c r="B33" s="87"/>
      <c r="C33" s="9">
        <v>1</v>
      </c>
      <c r="D33" s="10">
        <v>84</v>
      </c>
      <c r="E33" s="11">
        <v>44</v>
      </c>
      <c r="F33" s="11">
        <v>0</v>
      </c>
      <c r="G33" s="12">
        <f>IF(AND(ISBLANK(D33),ISBLANK(E33)),"",D33+E33)</f>
        <v>128</v>
      </c>
      <c r="H33" s="13">
        <f>IF(OR(ISNUMBER($G33),ISNUMBER($Q33)),(SIGN(N($G33)-N($Q33))+1)/2,"")</f>
        <v>1</v>
      </c>
      <c r="I33" s="14"/>
      <c r="K33" s="86" t="s">
        <v>41</v>
      </c>
      <c r="L33" s="87"/>
      <c r="M33" s="9">
        <v>1</v>
      </c>
      <c r="N33" s="10">
        <v>76</v>
      </c>
      <c r="O33" s="11">
        <v>35</v>
      </c>
      <c r="P33" s="11">
        <v>2</v>
      </c>
      <c r="Q33" s="12">
        <f>IF(AND(ISBLANK(N33),ISBLANK(O33)),"",N33+O33)</f>
        <v>111</v>
      </c>
      <c r="R33" s="13">
        <f>IF(ISNUMBER($H33),1-$H33,"")</f>
        <v>0</v>
      </c>
      <c r="S33" s="14"/>
    </row>
    <row r="34" spans="1:19" ht="12.95" customHeight="1" x14ac:dyDescent="0.2">
      <c r="A34" s="88"/>
      <c r="B34" s="89"/>
      <c r="C34" s="15">
        <v>2</v>
      </c>
      <c r="D34" s="16">
        <v>92</v>
      </c>
      <c r="E34" s="17">
        <v>44</v>
      </c>
      <c r="F34" s="17">
        <v>0</v>
      </c>
      <c r="G34" s="18">
        <f>IF(AND(ISBLANK(D34),ISBLANK(E34)),"",D34+E34)</f>
        <v>136</v>
      </c>
      <c r="H34" s="19">
        <f>IF(OR(ISNUMBER($G34),ISNUMBER($Q34)),(SIGN(N($G34)-N($Q34))+1)/2,"")</f>
        <v>0</v>
      </c>
      <c r="I34" s="14"/>
      <c r="K34" s="88"/>
      <c r="L34" s="89"/>
      <c r="M34" s="15">
        <v>2</v>
      </c>
      <c r="N34" s="16">
        <v>90</v>
      </c>
      <c r="O34" s="17">
        <v>54</v>
      </c>
      <c r="P34" s="17">
        <v>0</v>
      </c>
      <c r="Q34" s="18">
        <f>IF(AND(ISBLANK(N34),ISBLANK(O34)),"",N34+O34)</f>
        <v>144</v>
      </c>
      <c r="R34" s="19">
        <f>IF(ISNUMBER($H34),1-$H34,"")</f>
        <v>1</v>
      </c>
      <c r="S34" s="14"/>
    </row>
    <row r="35" spans="1:19" ht="12.95" customHeight="1" x14ac:dyDescent="0.2">
      <c r="A35" s="90" t="s">
        <v>42</v>
      </c>
      <c r="B35" s="91"/>
      <c r="C35" s="15">
        <v>3</v>
      </c>
      <c r="D35" s="16">
        <v>96</v>
      </c>
      <c r="E35" s="17">
        <v>45</v>
      </c>
      <c r="F35" s="17">
        <v>1</v>
      </c>
      <c r="G35" s="18">
        <f>IF(AND(ISBLANK(D35),ISBLANK(E35)),"",D35+E35)</f>
        <v>141</v>
      </c>
      <c r="H35" s="19">
        <f>IF(OR(ISNUMBER($G35),ISNUMBER($Q35)),(SIGN(N($G35)-N($Q35))+1)/2,"")</f>
        <v>1</v>
      </c>
      <c r="I35" s="14"/>
      <c r="K35" s="90" t="s">
        <v>43</v>
      </c>
      <c r="L35" s="91"/>
      <c r="M35" s="15">
        <v>3</v>
      </c>
      <c r="N35" s="16">
        <v>78</v>
      </c>
      <c r="O35" s="17">
        <v>35</v>
      </c>
      <c r="P35" s="17">
        <v>2</v>
      </c>
      <c r="Q35" s="18">
        <f>IF(AND(ISBLANK(N35),ISBLANK(O35)),"",N35+O35)</f>
        <v>113</v>
      </c>
      <c r="R35" s="19">
        <f>IF(ISNUMBER($H35),1-$H35,"")</f>
        <v>0</v>
      </c>
      <c r="S35" s="14"/>
    </row>
    <row r="36" spans="1:19" ht="12.95" customHeight="1" x14ac:dyDescent="0.2">
      <c r="A36" s="92"/>
      <c r="B36" s="93"/>
      <c r="C36" s="20">
        <v>4</v>
      </c>
      <c r="D36" s="21">
        <v>99</v>
      </c>
      <c r="E36" s="22">
        <v>44</v>
      </c>
      <c r="F36" s="22">
        <v>0</v>
      </c>
      <c r="G36" s="23">
        <f>IF(AND(ISBLANK(D36),ISBLANK(E36)),"",D36+E36)</f>
        <v>143</v>
      </c>
      <c r="H36" s="24">
        <f>IF(OR(ISNUMBER($G36),ISNUMBER($Q36)),(SIGN(N($G36)-N($Q36))+1)/2,"")</f>
        <v>1</v>
      </c>
      <c r="I36" s="96">
        <f>IF(ISNUMBER(H37),(SIGN(1000*($H37-$R37)+$G37-$Q37)+1)/2,"")</f>
        <v>1</v>
      </c>
      <c r="K36" s="92"/>
      <c r="L36" s="93"/>
      <c r="M36" s="20">
        <v>4</v>
      </c>
      <c r="N36" s="21">
        <v>88</v>
      </c>
      <c r="O36" s="22">
        <v>40</v>
      </c>
      <c r="P36" s="22">
        <v>0</v>
      </c>
      <c r="Q36" s="23">
        <f>IF(AND(ISBLANK(N36),ISBLANK(O36)),"",N36+O36)</f>
        <v>128</v>
      </c>
      <c r="R36" s="24">
        <f>IF(ISNUMBER($H36),1-$H36,"")</f>
        <v>0</v>
      </c>
      <c r="S36" s="96">
        <f>IF(ISNUMBER($I36),1-$I36,"")</f>
        <v>0</v>
      </c>
    </row>
    <row r="37" spans="1:19" ht="15.95" customHeight="1" x14ac:dyDescent="0.2">
      <c r="A37" s="94">
        <v>24424</v>
      </c>
      <c r="B37" s="95"/>
      <c r="C37" s="25" t="s">
        <v>18</v>
      </c>
      <c r="D37" s="26">
        <f>IF(ISNUMBER($G37),SUM(D33:D36),"")</f>
        <v>371</v>
      </c>
      <c r="E37" s="27">
        <f>IF(ISNUMBER($G37),SUM(E33:E36),"")</f>
        <v>177</v>
      </c>
      <c r="F37" s="27">
        <f>IF(ISNUMBER($G37),SUM(F33:F36),"")</f>
        <v>1</v>
      </c>
      <c r="G37" s="28">
        <f>IF(SUM($G33:$G36)+SUM($Q33:$Q36)&gt;0,SUM(G33:G36),"")</f>
        <v>548</v>
      </c>
      <c r="H37" s="26">
        <f>IF(ISNUMBER($G37),SUM(H33:H36),"")</f>
        <v>3</v>
      </c>
      <c r="I37" s="97"/>
      <c r="K37" s="94">
        <v>4523</v>
      </c>
      <c r="L37" s="95"/>
      <c r="M37" s="25" t="s">
        <v>18</v>
      </c>
      <c r="N37" s="26">
        <f>IF(ISNUMBER($G37),SUM(N33:N36),"")</f>
        <v>332</v>
      </c>
      <c r="O37" s="27">
        <f>IF(ISNUMBER($G37),SUM(O33:O36),"")</f>
        <v>164</v>
      </c>
      <c r="P37" s="27">
        <f>IF(ISNUMBER($G37),SUM(P33:P36),"")</f>
        <v>4</v>
      </c>
      <c r="Q37" s="28">
        <f>IF(SUM($G33:$G36)+SUM($Q33:$Q36)&gt;0,SUM(Q33:Q36),"")</f>
        <v>496</v>
      </c>
      <c r="R37" s="26">
        <f>IF(ISNUMBER($G37),SUM(R33:R36),"")</f>
        <v>1</v>
      </c>
      <c r="S37" s="97"/>
    </row>
    <row r="38" spans="1:19" ht="5.0999999999999996" customHeight="1" x14ac:dyDescent="0.2"/>
    <row r="39" spans="1:19" ht="20.100000000000001" customHeight="1" x14ac:dyDescent="0.2">
      <c r="A39" s="29"/>
      <c r="B39" s="30"/>
      <c r="C39" s="31" t="s">
        <v>44</v>
      </c>
      <c r="D39" s="32">
        <f>IF(ISNUMBER($G39),SUM(D12,D17,D22,D27,D32,D37),"")</f>
        <v>2152</v>
      </c>
      <c r="E39" s="33">
        <f>IF(ISNUMBER($G39),SUM(E12,E17,E22,E27,E32,E37),"")</f>
        <v>947</v>
      </c>
      <c r="F39" s="33">
        <f>IF(ISNUMBER($G39),SUM(F12,F17,F22,F27,F32,F37),"")</f>
        <v>56</v>
      </c>
      <c r="G39" s="34">
        <f>IF(SUM($G$8:$G$37)+SUM($Q$8:$Q$37)&gt;0,SUM(G12,G17,G22,G27,G32,G37),"")</f>
        <v>3099</v>
      </c>
      <c r="H39" s="35">
        <f>IF(SUM($G$8:$G$37)+SUM($Q$8:$Q$37)&gt;0,SUM(H12,H17,H22,H27,H32,H37),"")</f>
        <v>16</v>
      </c>
      <c r="I39" s="36">
        <f>IF(ISNUMBER($G39),(SIGN($G39-$Q39)+1)/IF(COUNT(I$11,I$16,I$21,I$26,I$31,I$36)&gt;3,1,2),"")</f>
        <v>2</v>
      </c>
      <c r="K39" s="29"/>
      <c r="L39" s="30"/>
      <c r="M39" s="31" t="s">
        <v>44</v>
      </c>
      <c r="N39" s="32">
        <f>IF(ISNUMBER($G39),SUM(N12,N17,N22,N27,N32,N37),"")</f>
        <v>2039</v>
      </c>
      <c r="O39" s="33">
        <f>IF(ISNUMBER($G39),SUM(O12,O17,O22,O27,O32,O37),"")</f>
        <v>862</v>
      </c>
      <c r="P39" s="33">
        <f>IF(ISNUMBER($G39),SUM(P12,P17,P22,P27,P32,P37),"")</f>
        <v>62</v>
      </c>
      <c r="Q39" s="34">
        <f>IF(SUM($G$8:$G$37)+SUM($Q$8:$Q$37)&gt;0,SUM(Q12,Q17,Q22,Q27,Q32,Q37),"")</f>
        <v>2901</v>
      </c>
      <c r="R39" s="35">
        <f>IF(SUM($G$8:$G$37)+SUM($Q$8:$Q$37)&gt;0,SUM(R12,R17,R22,R27,R32,R37),"")</f>
        <v>8</v>
      </c>
      <c r="S39" s="36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7"/>
      <c r="B41" s="38" t="s">
        <v>45</v>
      </c>
      <c r="C41" s="69" t="s">
        <v>46</v>
      </c>
      <c r="D41" s="69"/>
      <c r="E41" s="69"/>
      <c r="G41" s="75" t="s">
        <v>47</v>
      </c>
      <c r="H41" s="75"/>
      <c r="I41" s="39">
        <f>IF(ISNUMBER(I$39),SUM(I11,I16,I21,I26,I31,I36,I39),"")</f>
        <v>8</v>
      </c>
      <c r="K41" s="37"/>
      <c r="L41" s="38" t="s">
        <v>45</v>
      </c>
      <c r="M41" s="69" t="s">
        <v>48</v>
      </c>
      <c r="N41" s="69"/>
      <c r="O41" s="69"/>
      <c r="Q41" s="75" t="s">
        <v>47</v>
      </c>
      <c r="R41" s="75"/>
      <c r="S41" s="39">
        <f>IF(ISNUMBER(S$39),SUM(S11,S16,S21,S26,S31,S36,S39),"")</f>
        <v>0</v>
      </c>
    </row>
    <row r="42" spans="1:19" ht="18" customHeight="1" x14ac:dyDescent="0.2">
      <c r="A42" s="37"/>
      <c r="B42" s="38" t="s">
        <v>49</v>
      </c>
      <c r="C42" s="74"/>
      <c r="D42" s="74"/>
      <c r="E42" s="74"/>
      <c r="G42" s="40"/>
      <c r="H42" s="40"/>
      <c r="I42" s="40"/>
      <c r="K42" s="37"/>
      <c r="L42" s="38" t="s">
        <v>49</v>
      </c>
      <c r="M42" s="74"/>
      <c r="N42" s="74"/>
      <c r="O42" s="74"/>
      <c r="Q42" s="40"/>
      <c r="R42" s="40"/>
      <c r="S42" s="40"/>
    </row>
    <row r="43" spans="1:19" ht="18" customHeight="1" x14ac:dyDescent="0.25">
      <c r="A43" s="38" t="s">
        <v>50</v>
      </c>
      <c r="B43" s="38" t="s">
        <v>51</v>
      </c>
      <c r="C43" s="72" t="s">
        <v>52</v>
      </c>
      <c r="D43" s="72"/>
      <c r="E43" s="72"/>
      <c r="F43" s="72"/>
      <c r="G43" s="72"/>
      <c r="H43" s="72"/>
      <c r="I43" s="38"/>
      <c r="J43" s="38"/>
      <c r="K43" s="38" t="s">
        <v>53</v>
      </c>
      <c r="L43" s="72" t="s">
        <v>54</v>
      </c>
      <c r="M43" s="72"/>
      <c r="O43" s="38" t="s">
        <v>49</v>
      </c>
      <c r="P43" s="72"/>
      <c r="Q43" s="72"/>
      <c r="R43" s="72"/>
      <c r="S43" s="72"/>
    </row>
    <row r="44" spans="1:19" ht="9.9499999999999993" customHeight="1" x14ac:dyDescent="0.2">
      <c r="E44" s="37"/>
      <c r="H44" s="37"/>
    </row>
    <row r="45" spans="1:19" ht="30" customHeight="1" x14ac:dyDescent="0.35">
      <c r="A45" s="41" t="str">
        <f>"Technické podmínky utkání:   " &amp; $B$3 &amp; IF(ISBLANK($B$3),""," – ") &amp; $L$3</f>
        <v>Technické podmínky utkání:   Baník Stříbro – SK Škoda VS Plzeň B</v>
      </c>
    </row>
    <row r="46" spans="1:19" ht="20.100000000000001" customHeight="1" x14ac:dyDescent="0.25">
      <c r="B46" s="2" t="s">
        <v>55</v>
      </c>
      <c r="C46" s="84" t="s">
        <v>56</v>
      </c>
      <c r="D46" s="84"/>
      <c r="I46" s="2" t="s">
        <v>57</v>
      </c>
      <c r="J46" s="84">
        <v>20</v>
      </c>
      <c r="K46" s="84"/>
    </row>
    <row r="47" spans="1:19" ht="20.100000000000001" customHeight="1" x14ac:dyDescent="0.25">
      <c r="B47" s="2" t="s">
        <v>58</v>
      </c>
      <c r="C47" s="85" t="s">
        <v>59</v>
      </c>
      <c r="D47" s="85"/>
      <c r="I47" s="2" t="s">
        <v>60</v>
      </c>
      <c r="J47" s="85">
        <v>15</v>
      </c>
      <c r="K47" s="85"/>
      <c r="P47" s="2" t="s">
        <v>61</v>
      </c>
      <c r="Q47" s="83" t="s">
        <v>62</v>
      </c>
      <c r="R47" s="83"/>
      <c r="S47" s="83"/>
    </row>
    <row r="48" spans="1:19" ht="9.9499999999999993" customHeight="1" x14ac:dyDescent="0.2"/>
    <row r="49" spans="1:19" ht="15" customHeight="1" x14ac:dyDescent="0.2">
      <c r="A49" s="77" t="s">
        <v>63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9"/>
    </row>
    <row r="50" spans="1:19" ht="81" customHeight="1" x14ac:dyDescent="0.2">
      <c r="A50" s="80" t="s">
        <v>64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2"/>
    </row>
    <row r="51" spans="1:19" ht="5.0999999999999996" customHeight="1" x14ac:dyDescent="0.2"/>
    <row r="52" spans="1:19" ht="15" customHeight="1" x14ac:dyDescent="0.2">
      <c r="A52" s="77" t="s">
        <v>65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9"/>
    </row>
    <row r="53" spans="1:19" ht="6" customHeight="1" x14ac:dyDescent="0.2">
      <c r="A53" s="42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43"/>
    </row>
    <row r="54" spans="1:19" ht="21" customHeight="1" x14ac:dyDescent="0.2">
      <c r="A54" s="44" t="s">
        <v>6</v>
      </c>
      <c r="B54" s="37"/>
      <c r="C54" s="37"/>
      <c r="D54" s="37"/>
      <c r="E54" s="37"/>
      <c r="F54" s="37"/>
      <c r="G54" s="37"/>
      <c r="H54" s="37"/>
      <c r="I54" s="37"/>
      <c r="J54" s="37"/>
      <c r="K54" s="45" t="s">
        <v>8</v>
      </c>
      <c r="L54" s="37"/>
      <c r="M54" s="37"/>
      <c r="N54" s="37"/>
      <c r="O54" s="37"/>
      <c r="P54" s="37"/>
      <c r="Q54" s="37"/>
      <c r="R54" s="37"/>
      <c r="S54" s="43"/>
    </row>
    <row r="55" spans="1:19" ht="21" customHeight="1" x14ac:dyDescent="0.2">
      <c r="A55" s="46"/>
      <c r="B55" s="47" t="s">
        <v>66</v>
      </c>
      <c r="C55" s="48"/>
      <c r="D55" s="49"/>
      <c r="E55" s="47" t="s">
        <v>67</v>
      </c>
      <c r="F55" s="48"/>
      <c r="G55" s="48"/>
      <c r="H55" s="48"/>
      <c r="I55" s="49"/>
      <c r="J55" s="37"/>
      <c r="K55" s="50"/>
      <c r="L55" s="47" t="s">
        <v>66</v>
      </c>
      <c r="M55" s="48"/>
      <c r="N55" s="49"/>
      <c r="O55" s="47" t="s">
        <v>67</v>
      </c>
      <c r="P55" s="48"/>
      <c r="Q55" s="48"/>
      <c r="R55" s="48"/>
      <c r="S55" s="51"/>
    </row>
    <row r="56" spans="1:19" ht="21" customHeight="1" x14ac:dyDescent="0.2">
      <c r="A56" s="52" t="s">
        <v>68</v>
      </c>
      <c r="B56" s="53" t="s">
        <v>69</v>
      </c>
      <c r="C56" s="54"/>
      <c r="D56" s="55" t="s">
        <v>70</v>
      </c>
      <c r="E56" s="53" t="s">
        <v>69</v>
      </c>
      <c r="F56" s="56"/>
      <c r="G56" s="56"/>
      <c r="H56" s="57"/>
      <c r="I56" s="55" t="s">
        <v>70</v>
      </c>
      <c r="J56" s="37"/>
      <c r="K56" s="58" t="s">
        <v>68</v>
      </c>
      <c r="L56" s="53" t="s">
        <v>69</v>
      </c>
      <c r="M56" s="54"/>
      <c r="N56" s="55" t="s">
        <v>70</v>
      </c>
      <c r="O56" s="53" t="s">
        <v>69</v>
      </c>
      <c r="P56" s="56"/>
      <c r="Q56" s="56"/>
      <c r="R56" s="57"/>
      <c r="S56" s="59" t="s">
        <v>70</v>
      </c>
    </row>
    <row r="57" spans="1:19" ht="21" customHeight="1" x14ac:dyDescent="0.2">
      <c r="A57" s="60"/>
      <c r="B57" s="70"/>
      <c r="C57" s="71"/>
      <c r="D57" s="61"/>
      <c r="E57" s="70"/>
      <c r="F57" s="73"/>
      <c r="G57" s="73"/>
      <c r="H57" s="71"/>
      <c r="I57" s="61"/>
      <c r="J57" s="37"/>
      <c r="K57" s="62"/>
      <c r="L57" s="70"/>
      <c r="M57" s="71"/>
      <c r="N57" s="61"/>
      <c r="O57" s="70"/>
      <c r="P57" s="73"/>
      <c r="Q57" s="73"/>
      <c r="R57" s="71"/>
      <c r="S57" s="63"/>
    </row>
    <row r="58" spans="1:19" ht="21" customHeight="1" x14ac:dyDescent="0.2">
      <c r="A58" s="60"/>
      <c r="B58" s="70"/>
      <c r="C58" s="71"/>
      <c r="D58" s="61"/>
      <c r="E58" s="70"/>
      <c r="F58" s="73"/>
      <c r="G58" s="73"/>
      <c r="H58" s="71"/>
      <c r="I58" s="61"/>
      <c r="J58" s="37"/>
      <c r="K58" s="62"/>
      <c r="L58" s="70"/>
      <c r="M58" s="71"/>
      <c r="N58" s="61"/>
      <c r="O58" s="70"/>
      <c r="P58" s="73"/>
      <c r="Q58" s="73"/>
      <c r="R58" s="71"/>
      <c r="S58" s="63"/>
    </row>
    <row r="59" spans="1:19" ht="12" customHeight="1" x14ac:dyDescent="0.2">
      <c r="A59" s="64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6"/>
    </row>
    <row r="60" spans="1:19" ht="5.0999999999999996" customHeight="1" x14ac:dyDescent="0.2"/>
    <row r="61" spans="1:19" ht="15" customHeight="1" x14ac:dyDescent="0.2">
      <c r="A61" s="77" t="s">
        <v>71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9"/>
    </row>
    <row r="62" spans="1:19" ht="81" customHeight="1" x14ac:dyDescent="0.2">
      <c r="A62" s="80" t="s">
        <v>64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2"/>
    </row>
    <row r="63" spans="1:19" ht="5.0999999999999996" customHeight="1" x14ac:dyDescent="0.2"/>
    <row r="64" spans="1:19" ht="15" customHeight="1" x14ac:dyDescent="0.2">
      <c r="A64" s="77" t="s">
        <v>72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9"/>
    </row>
    <row r="65" spans="1:19" ht="81" customHeight="1" x14ac:dyDescent="0.2">
      <c r="A65" s="80" t="s">
        <v>73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2"/>
    </row>
    <row r="66" spans="1:19" ht="30" customHeight="1" x14ac:dyDescent="0.2">
      <c r="A66" s="67"/>
      <c r="B66" s="68" t="s">
        <v>74</v>
      </c>
      <c r="C66" s="76" t="s">
        <v>75</v>
      </c>
      <c r="D66" s="76"/>
      <c r="E66" s="76"/>
      <c r="F66" s="76"/>
      <c r="G66" s="76"/>
      <c r="H66" s="76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Karel Bok</cp:lastModifiedBy>
  <dcterms:created xsi:type="dcterms:W3CDTF">2005-07-26T20:23:27Z</dcterms:created>
  <dcterms:modified xsi:type="dcterms:W3CDTF">2025-02-22T22:05:34Z</dcterms:modified>
  <cp:category/>
</cp:coreProperties>
</file>