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PlKARCHIV\PMN\17-18\"/>
    </mc:Choice>
  </mc:AlternateContent>
  <xr:revisionPtr revIDLastSave="0" documentId="8_{AB0C84E2-4422-49A9-9FDC-4BC7D88E3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ke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7" i="5" l="1"/>
  <c r="S47" i="5"/>
  <c r="V47" i="5" s="1"/>
  <c r="AH47" i="5" s="1"/>
  <c r="T46" i="5"/>
  <c r="S46" i="5"/>
  <c r="V46" i="5" s="1"/>
  <c r="T45" i="5"/>
  <c r="S45" i="5"/>
  <c r="V45" i="5" s="1"/>
  <c r="AH45" i="5" s="1"/>
  <c r="T25" i="5"/>
  <c r="S25" i="5"/>
  <c r="V25" i="5" s="1"/>
  <c r="AH25" i="5" s="1"/>
  <c r="T27" i="5"/>
  <c r="S27" i="5"/>
  <c r="T29" i="5"/>
  <c r="S29" i="5"/>
  <c r="V29" i="5" s="1"/>
  <c r="T24" i="5"/>
  <c r="S24" i="5"/>
  <c r="V24" i="5" s="1"/>
  <c r="T32" i="5"/>
  <c r="S32" i="5"/>
  <c r="V32" i="5" s="1"/>
  <c r="T30" i="5"/>
  <c r="S30" i="5"/>
  <c r="V30" i="5" s="1"/>
  <c r="T28" i="5"/>
  <c r="S28" i="5"/>
  <c r="V28" i="5" s="1"/>
  <c r="T35" i="5"/>
  <c r="S35" i="5"/>
  <c r="V35" i="5" s="1"/>
  <c r="T26" i="5"/>
  <c r="S26" i="5"/>
  <c r="V26" i="5" s="1"/>
  <c r="T16" i="5"/>
  <c r="S16" i="5"/>
  <c r="V16" i="5" s="1"/>
  <c r="T10" i="5"/>
  <c r="S10" i="5"/>
  <c r="V10" i="5" s="1"/>
  <c r="T9" i="5"/>
  <c r="S9" i="5"/>
  <c r="T8" i="5"/>
  <c r="S8" i="5"/>
  <c r="T7" i="5"/>
  <c r="S7" i="5"/>
  <c r="AI33" i="5"/>
  <c r="AH33" i="5"/>
  <c r="AI37" i="5"/>
  <c r="AH37" i="5"/>
  <c r="AI47" i="5"/>
  <c r="AI45" i="5"/>
  <c r="AI31" i="5"/>
  <c r="AH31" i="5"/>
  <c r="AI34" i="5"/>
  <c r="AH34" i="5"/>
  <c r="AI25" i="5"/>
  <c r="AI36" i="5"/>
  <c r="AH36" i="5"/>
  <c r="V9" i="5" l="1"/>
  <c r="AH9" i="5" s="1"/>
  <c r="V27" i="5"/>
  <c r="V8" i="5"/>
  <c r="V7" i="5"/>
  <c r="AI52" i="5"/>
  <c r="AI51" i="5"/>
  <c r="AI50" i="5"/>
  <c r="AI49" i="5"/>
  <c r="AI48" i="5"/>
  <c r="AI46" i="5"/>
  <c r="G46" i="5"/>
  <c r="AH46" i="5" s="1"/>
  <c r="AI35" i="5"/>
  <c r="G35" i="5"/>
  <c r="AH35" i="5" s="1"/>
  <c r="AI32" i="5"/>
  <c r="G32" i="5"/>
  <c r="AH32" i="5" s="1"/>
  <c r="AI30" i="5"/>
  <c r="G30" i="5"/>
  <c r="AH30" i="5" s="1"/>
  <c r="AI28" i="5"/>
  <c r="G28" i="5"/>
  <c r="AH28" i="5" s="1"/>
  <c r="AI24" i="5"/>
  <c r="G24" i="5"/>
  <c r="AH24" i="5" s="1"/>
  <c r="AI27" i="5"/>
  <c r="G27" i="5"/>
  <c r="AH27" i="5" s="1"/>
  <c r="AI29" i="5"/>
  <c r="G29" i="5"/>
  <c r="AH29" i="5" s="1"/>
  <c r="AI26" i="5"/>
  <c r="G26" i="5"/>
  <c r="AH26" i="5" s="1"/>
  <c r="AI19" i="5"/>
  <c r="AF19" i="5"/>
  <c r="AA19" i="5"/>
  <c r="V19" i="5"/>
  <c r="Q19" i="5"/>
  <c r="L19" i="5"/>
  <c r="G19" i="5"/>
  <c r="AI18" i="5"/>
  <c r="AF18" i="5"/>
  <c r="AA18" i="5"/>
  <c r="V18" i="5"/>
  <c r="Q18" i="5"/>
  <c r="L18" i="5"/>
  <c r="G18" i="5"/>
  <c r="AI17" i="5"/>
  <c r="AF17" i="5"/>
  <c r="AA17" i="5"/>
  <c r="V17" i="5"/>
  <c r="Q17" i="5"/>
  <c r="L17" i="5"/>
  <c r="G17" i="5"/>
  <c r="AI16" i="5"/>
  <c r="AH16" i="5"/>
  <c r="AI10" i="5"/>
  <c r="G10" i="5"/>
  <c r="AH10" i="5" s="1"/>
  <c r="AI9" i="5"/>
  <c r="AI8" i="5"/>
  <c r="G8" i="5"/>
  <c r="AH8" i="5" s="1"/>
  <c r="AI11" i="5"/>
  <c r="AF54" i="5"/>
  <c r="AF53" i="5"/>
  <c r="AH40" i="5"/>
  <c r="AI40" i="5"/>
  <c r="AI39" i="5"/>
  <c r="AF39" i="5"/>
  <c r="AA39" i="5"/>
  <c r="V39" i="5"/>
  <c r="Q39" i="5"/>
  <c r="G39" i="5"/>
  <c r="AI54" i="5"/>
  <c r="AI53" i="5"/>
  <c r="V54" i="5"/>
  <c r="Q53" i="5"/>
  <c r="Q54" i="5"/>
  <c r="AI7" i="5"/>
  <c r="G7" i="5"/>
  <c r="G54" i="5"/>
  <c r="L53" i="5"/>
  <c r="AF38" i="5"/>
  <c r="L38" i="5"/>
  <c r="V38" i="5"/>
  <c r="AI38" i="5"/>
  <c r="AH19" i="5"/>
  <c r="AH7" i="5" l="1"/>
  <c r="AH53" i="5"/>
  <c r="AH18" i="5"/>
  <c r="AH38" i="5"/>
  <c r="AH54" i="5"/>
  <c r="AH39" i="5"/>
  <c r="AH17" i="5"/>
</calcChain>
</file>

<file path=xl/sharedStrings.xml><?xml version="1.0" encoding="utf-8"?>
<sst xmlns="http://schemas.openxmlformats.org/spreadsheetml/2006/main" count="258" uniqueCount="65">
  <si>
    <t>Pořadí</t>
  </si>
  <si>
    <t>Příjmení a jméno</t>
  </si>
  <si>
    <t>Oddíl</t>
  </si>
  <si>
    <t>Plné</t>
  </si>
  <si>
    <t>Dor.</t>
  </si>
  <si>
    <t>Ch</t>
  </si>
  <si>
    <t>Celk.</t>
  </si>
  <si>
    <t>Body</t>
  </si>
  <si>
    <t>MLADŠÍ  ŽÁKYNĚ</t>
  </si>
  <si>
    <t>Celkový průměr</t>
  </si>
  <si>
    <t>Celk. body</t>
  </si>
  <si>
    <t>MLADŠÍ  ŽÁCI</t>
  </si>
  <si>
    <t>STARŠÍ  ŽÁCI</t>
  </si>
  <si>
    <t>STARŠÍ ŽÁKYNĚ</t>
  </si>
  <si>
    <t>TJ Sokol Zahořany</t>
  </si>
  <si>
    <t>Kutil Radek</t>
  </si>
  <si>
    <t>SKK Rokycany</t>
  </si>
  <si>
    <t>Zbranek Tadeáš</t>
  </si>
  <si>
    <t>Šimek Josef</t>
  </si>
  <si>
    <t>Kuželky Holýšov</t>
  </si>
  <si>
    <t>Pajdar Jáchym</t>
  </si>
  <si>
    <t>9.</t>
  </si>
  <si>
    <t>10.</t>
  </si>
  <si>
    <t>11.</t>
  </si>
  <si>
    <t>1.</t>
  </si>
  <si>
    <t>2.</t>
  </si>
  <si>
    <t>3.</t>
  </si>
  <si>
    <t>4.</t>
  </si>
  <si>
    <t>5.</t>
  </si>
  <si>
    <t>6.</t>
  </si>
  <si>
    <t>7.</t>
  </si>
  <si>
    <t>8.</t>
  </si>
  <si>
    <t>Jelínek Jan</t>
  </si>
  <si>
    <t>12</t>
  </si>
  <si>
    <t>Kuželky Aš  8.10.2017</t>
  </si>
  <si>
    <t>Škoda Plzeň 10.12.2017</t>
  </si>
  <si>
    <t>CB Dobřany 17.12.2017</t>
  </si>
  <si>
    <t>SKK Rokycany 4.3.2018</t>
  </si>
  <si>
    <t>Slavoj Plzeň 18.3.2018</t>
  </si>
  <si>
    <t>POHÁR  MLADÝCH  NADĚJÍ  PLZEŇSKÉHO  KRAJSKÉHO  KUŽELKÁŘSKÉHO  SVAZU  2017-2018</t>
  </si>
  <si>
    <t>Löffelmanová Anna</t>
  </si>
  <si>
    <t>Kopčíková Markéta</t>
  </si>
  <si>
    <t>Marhounová Miriam</t>
  </si>
  <si>
    <t>Kuželky Aš</t>
  </si>
  <si>
    <t>Chlubna Matěj</t>
  </si>
  <si>
    <t>Zoufalý Daniel</t>
  </si>
  <si>
    <t>Anders Michal</t>
  </si>
  <si>
    <t>TJ Sokol Kdyně</t>
  </si>
  <si>
    <t>Veselý Vít</t>
  </si>
  <si>
    <t>Střeska Filip</t>
  </si>
  <si>
    <t>Marek Matyáš</t>
  </si>
  <si>
    <t>Duhai Radek</t>
  </si>
  <si>
    <t>Kopčík Dominik</t>
  </si>
  <si>
    <t>Bastl Roman</t>
  </si>
  <si>
    <t>Štěpán Matěj</t>
  </si>
  <si>
    <t>Benda Tomáš</t>
  </si>
  <si>
    <t>Flachsová Stela</t>
  </si>
  <si>
    <t>Varmuža Lukáš</t>
  </si>
  <si>
    <t>Krejčí Kryštof</t>
  </si>
  <si>
    <t>12.</t>
  </si>
  <si>
    <t>13.</t>
  </si>
  <si>
    <t>Fišer Josef</t>
  </si>
  <si>
    <t>CB Dobřany</t>
  </si>
  <si>
    <t>Chernetská Julija</t>
  </si>
  <si>
    <t>Sokol Kdyně 8.4.2018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</si>
</sst>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b/>
      <sz val="30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4"/>
      <color indexed="10"/>
      <name val="Times New Roman"/>
      <family val="1"/>
      <charset val="238"/>
    </font>
    <font>
      <sz val="12"/>
      <color indexed="4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56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56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4"/>
      <color indexed="3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4"/>
      <color rgb="FF0000FF"/>
      <name val="Times New Roman"/>
      <family val="1"/>
      <charset val="238"/>
    </font>
    <font>
      <b/>
      <sz val="14"/>
      <color rgb="FF00B05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164" fontId="20" fillId="0" borderId="20" xfId="0" applyNumberFormat="1" applyFont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64" fontId="20" fillId="0" borderId="21" xfId="0" applyNumberFormat="1" applyFont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4" fontId="10" fillId="0" borderId="23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1" xfId="0" applyFont="1" applyFill="1" applyBorder="1"/>
    <xf numFmtId="0" fontId="22" fillId="0" borderId="6" xfId="0" applyFont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left" vertical="center"/>
    </xf>
    <xf numFmtId="0" fontId="1" fillId="4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4" fontId="23" fillId="0" borderId="7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3" fillId="5" borderId="48" xfId="0" applyFont="1" applyFill="1" applyBorder="1" applyAlignment="1">
      <alignment horizontal="center" vertical="center"/>
    </xf>
    <xf numFmtId="0" fontId="24" fillId="5" borderId="4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 textRotation="90"/>
    </xf>
    <xf numFmtId="0" fontId="2" fillId="6" borderId="39" xfId="0" applyFont="1" applyFill="1" applyBorder="1" applyAlignment="1">
      <alignment horizontal="center" vertical="center" textRotation="90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 textRotation="90"/>
    </xf>
    <xf numFmtId="0" fontId="2" fillId="6" borderId="26" xfId="0" applyFont="1" applyFill="1" applyBorder="1" applyAlignment="1">
      <alignment horizontal="center" vertical="center" textRotation="90"/>
    </xf>
    <xf numFmtId="0" fontId="5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tabSelected="1" zoomScale="73" zoomScaleNormal="73" workbookViewId="0">
      <selection activeCell="AG32" sqref="AG32"/>
    </sheetView>
  </sheetViews>
  <sheetFormatPr defaultColWidth="9.140625" defaultRowHeight="15.75" x14ac:dyDescent="0.25"/>
  <cols>
    <col min="1" max="1" width="5.5703125" style="1" customWidth="1"/>
    <col min="2" max="2" width="31.42578125" style="1" customWidth="1"/>
    <col min="3" max="3" width="24.28515625" style="1" customWidth="1"/>
    <col min="4" max="4" width="5.7109375" style="1" customWidth="1"/>
    <col min="5" max="6" width="4.7109375" style="1" customWidth="1"/>
    <col min="7" max="9" width="5.7109375" style="1" customWidth="1"/>
    <col min="10" max="11" width="4.7109375" style="1" customWidth="1"/>
    <col min="12" max="14" width="5.7109375" style="1" customWidth="1"/>
    <col min="15" max="16" width="4.7109375" style="1" customWidth="1"/>
    <col min="17" max="19" width="5.7109375" style="1" customWidth="1"/>
    <col min="20" max="21" width="4.7109375" style="1" customWidth="1"/>
    <col min="22" max="24" width="5.7109375" style="1" customWidth="1"/>
    <col min="25" max="26" width="4.7109375" style="1" customWidth="1"/>
    <col min="27" max="29" width="5.7109375" style="1" customWidth="1"/>
    <col min="30" max="31" width="4.7109375" style="1" customWidth="1"/>
    <col min="32" max="33" width="5.7109375" style="1" customWidth="1"/>
    <col min="34" max="34" width="11.42578125" style="1" customWidth="1"/>
    <col min="35" max="35" width="7.140625" style="1" customWidth="1"/>
    <col min="36" max="36" width="5" style="3" customWidth="1"/>
    <col min="37" max="16384" width="9.140625" style="1"/>
  </cols>
  <sheetData>
    <row r="1" spans="1:36" ht="4.5" customHeight="1" thickBot="1" x14ac:dyDescent="0.3"/>
    <row r="2" spans="1:36" ht="36.75" customHeight="1" thickBot="1" x14ac:dyDescent="0.3">
      <c r="A2" s="226" t="s">
        <v>39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8"/>
    </row>
    <row r="3" spans="1:36" ht="4.5" customHeight="1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6" ht="39" customHeight="1" thickBot="1" x14ac:dyDescent="0.3">
      <c r="A4" s="203" t="s">
        <v>8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5"/>
    </row>
    <row r="5" spans="1:36" ht="45" customHeight="1" thickBot="1" x14ac:dyDescent="0.3">
      <c r="A5" s="229" t="s">
        <v>0</v>
      </c>
      <c r="B5" s="231" t="s">
        <v>1</v>
      </c>
      <c r="C5" s="233" t="s">
        <v>2</v>
      </c>
      <c r="D5" s="219" t="s">
        <v>34</v>
      </c>
      <c r="E5" s="220"/>
      <c r="F5" s="220"/>
      <c r="G5" s="220"/>
      <c r="H5" s="221"/>
      <c r="I5" s="224" t="s">
        <v>35</v>
      </c>
      <c r="J5" s="220"/>
      <c r="K5" s="220"/>
      <c r="L5" s="220"/>
      <c r="M5" s="225"/>
      <c r="N5" s="219" t="s">
        <v>36</v>
      </c>
      <c r="O5" s="220"/>
      <c r="P5" s="220"/>
      <c r="Q5" s="220"/>
      <c r="R5" s="221"/>
      <c r="S5" s="224" t="s">
        <v>37</v>
      </c>
      <c r="T5" s="220"/>
      <c r="U5" s="220"/>
      <c r="V5" s="220"/>
      <c r="W5" s="225"/>
      <c r="X5" s="219" t="s">
        <v>38</v>
      </c>
      <c r="Y5" s="220"/>
      <c r="Z5" s="220"/>
      <c r="AA5" s="220"/>
      <c r="AB5" s="221"/>
      <c r="AC5" s="216" t="s">
        <v>64</v>
      </c>
      <c r="AD5" s="217"/>
      <c r="AE5" s="217"/>
      <c r="AF5" s="217"/>
      <c r="AG5" s="218"/>
      <c r="AH5" s="222"/>
      <c r="AI5" s="223"/>
    </row>
    <row r="6" spans="1:36" ht="34.5" customHeight="1" thickBot="1" x14ac:dyDescent="0.3">
      <c r="A6" s="230"/>
      <c r="B6" s="232"/>
      <c r="C6" s="234"/>
      <c r="D6" s="119" t="s">
        <v>3</v>
      </c>
      <c r="E6" s="120" t="s">
        <v>4</v>
      </c>
      <c r="F6" s="120" t="s">
        <v>5</v>
      </c>
      <c r="G6" s="121" t="s">
        <v>6</v>
      </c>
      <c r="H6" s="122" t="s">
        <v>7</v>
      </c>
      <c r="I6" s="123" t="s">
        <v>3</v>
      </c>
      <c r="J6" s="120" t="s">
        <v>4</v>
      </c>
      <c r="K6" s="120" t="s">
        <v>5</v>
      </c>
      <c r="L6" s="121" t="s">
        <v>6</v>
      </c>
      <c r="M6" s="124" t="s">
        <v>7</v>
      </c>
      <c r="N6" s="119" t="s">
        <v>3</v>
      </c>
      <c r="O6" s="120" t="s">
        <v>4</v>
      </c>
      <c r="P6" s="120" t="s">
        <v>5</v>
      </c>
      <c r="Q6" s="121" t="s">
        <v>6</v>
      </c>
      <c r="R6" s="122" t="s">
        <v>7</v>
      </c>
      <c r="S6" s="123" t="s">
        <v>3</v>
      </c>
      <c r="T6" s="120" t="s">
        <v>4</v>
      </c>
      <c r="U6" s="120" t="s">
        <v>5</v>
      </c>
      <c r="V6" s="121" t="s">
        <v>6</v>
      </c>
      <c r="W6" s="124" t="s">
        <v>7</v>
      </c>
      <c r="X6" s="119" t="s">
        <v>3</v>
      </c>
      <c r="Y6" s="120" t="s">
        <v>4</v>
      </c>
      <c r="Z6" s="120" t="s">
        <v>5</v>
      </c>
      <c r="AA6" s="121" t="s">
        <v>6</v>
      </c>
      <c r="AB6" s="122" t="s">
        <v>7</v>
      </c>
      <c r="AC6" s="119" t="s">
        <v>3</v>
      </c>
      <c r="AD6" s="120" t="s">
        <v>4</v>
      </c>
      <c r="AE6" s="120" t="s">
        <v>5</v>
      </c>
      <c r="AF6" s="121" t="s">
        <v>6</v>
      </c>
      <c r="AG6" s="122" t="s">
        <v>7</v>
      </c>
      <c r="AH6" s="126" t="s">
        <v>9</v>
      </c>
      <c r="AI6" s="125" t="s">
        <v>10</v>
      </c>
    </row>
    <row r="7" spans="1:36" s="9" customFormat="1" ht="20.25" customHeight="1" x14ac:dyDescent="0.25">
      <c r="A7" s="97" t="s">
        <v>24</v>
      </c>
      <c r="B7" s="100" t="s">
        <v>40</v>
      </c>
      <c r="C7" s="103" t="s">
        <v>47</v>
      </c>
      <c r="D7" s="108">
        <v>156</v>
      </c>
      <c r="E7" s="74">
        <v>87</v>
      </c>
      <c r="F7" s="74">
        <v>5</v>
      </c>
      <c r="G7" s="147">
        <f>+D7+E7</f>
        <v>243</v>
      </c>
      <c r="H7" s="109">
        <v>22</v>
      </c>
      <c r="I7" s="106">
        <v>148</v>
      </c>
      <c r="J7" s="95">
        <v>84</v>
      </c>
      <c r="K7" s="95">
        <v>3</v>
      </c>
      <c r="L7" s="147">
        <v>232</v>
      </c>
      <c r="M7" s="113">
        <v>21</v>
      </c>
      <c r="N7" s="115">
        <v>187</v>
      </c>
      <c r="O7" s="95">
        <v>92</v>
      </c>
      <c r="P7" s="95">
        <v>2</v>
      </c>
      <c r="Q7" s="180">
        <v>279</v>
      </c>
      <c r="R7" s="109">
        <v>37</v>
      </c>
      <c r="S7" s="11">
        <f>92+77</f>
        <v>169</v>
      </c>
      <c r="T7" s="12">
        <f>36+41</f>
        <v>77</v>
      </c>
      <c r="U7" s="12">
        <v>4</v>
      </c>
      <c r="V7" s="188">
        <f t="shared" ref="V7:V10" si="0">+S7+T7</f>
        <v>246</v>
      </c>
      <c r="W7" s="113">
        <v>24</v>
      </c>
      <c r="X7" s="115">
        <v>167</v>
      </c>
      <c r="Y7" s="95">
        <v>91</v>
      </c>
      <c r="Z7" s="95">
        <v>1</v>
      </c>
      <c r="AA7" s="180">
        <v>258</v>
      </c>
      <c r="AB7" s="109">
        <v>27</v>
      </c>
      <c r="AC7" s="131">
        <v>169</v>
      </c>
      <c r="AD7" s="96">
        <v>79</v>
      </c>
      <c r="AE7" s="96">
        <v>6</v>
      </c>
      <c r="AF7" s="191">
        <v>248</v>
      </c>
      <c r="AG7" s="132">
        <v>48</v>
      </c>
      <c r="AH7" s="185">
        <f>AVERAGE(G7,L7,Q7,V7,AA7,AF7)</f>
        <v>251</v>
      </c>
      <c r="AI7" s="66">
        <f>SUM(H7+M7+R7+W7+AB7+AG7)</f>
        <v>179</v>
      </c>
      <c r="AJ7" s="18"/>
    </row>
    <row r="8" spans="1:36" s="9" customFormat="1" ht="20.25" customHeight="1" x14ac:dyDescent="0.25">
      <c r="A8" s="98" t="s">
        <v>25</v>
      </c>
      <c r="B8" s="101" t="s">
        <v>41</v>
      </c>
      <c r="C8" s="104" t="s">
        <v>43</v>
      </c>
      <c r="D8" s="11">
        <v>118</v>
      </c>
      <c r="E8" s="12">
        <v>70</v>
      </c>
      <c r="F8" s="12">
        <v>11</v>
      </c>
      <c r="G8" s="150">
        <f>+D8+E8</f>
        <v>188</v>
      </c>
      <c r="H8" s="110">
        <v>8</v>
      </c>
      <c r="I8" s="19">
        <v>110</v>
      </c>
      <c r="J8" s="12">
        <v>62</v>
      </c>
      <c r="K8" s="12">
        <v>8</v>
      </c>
      <c r="L8" s="150">
        <v>172</v>
      </c>
      <c r="M8" s="114">
        <v>1</v>
      </c>
      <c r="N8" s="28">
        <v>162</v>
      </c>
      <c r="O8" s="27">
        <v>90</v>
      </c>
      <c r="P8" s="27">
        <v>4</v>
      </c>
      <c r="Q8" s="171">
        <v>252</v>
      </c>
      <c r="R8" s="110">
        <v>20</v>
      </c>
      <c r="S8" s="115">
        <f>67+61</f>
        <v>128</v>
      </c>
      <c r="T8" s="95">
        <f>38+47</f>
        <v>85</v>
      </c>
      <c r="U8" s="95">
        <v>5</v>
      </c>
      <c r="V8" s="188">
        <f t="shared" si="0"/>
        <v>213</v>
      </c>
      <c r="W8" s="114">
        <v>7</v>
      </c>
      <c r="X8" s="28">
        <v>148</v>
      </c>
      <c r="Y8" s="27">
        <v>82</v>
      </c>
      <c r="Z8" s="27">
        <v>6</v>
      </c>
      <c r="AA8" s="148">
        <v>230</v>
      </c>
      <c r="AB8" s="110">
        <v>15</v>
      </c>
      <c r="AC8" s="65">
        <v>152</v>
      </c>
      <c r="AD8" s="64">
        <v>90</v>
      </c>
      <c r="AE8" s="64">
        <v>6</v>
      </c>
      <c r="AF8" s="192">
        <v>242</v>
      </c>
      <c r="AG8" s="133">
        <v>36</v>
      </c>
      <c r="AH8" s="170">
        <f>AVERAGE(G8,L8,Q8,V8,AA8,AF8)</f>
        <v>216.16666666666666</v>
      </c>
      <c r="AI8" s="41">
        <f>SUM(H8+M8+R8+W8+AB8+AG8)</f>
        <v>87</v>
      </c>
      <c r="AJ8" s="18"/>
    </row>
    <row r="9" spans="1:36" s="9" customFormat="1" ht="20.25" customHeight="1" x14ac:dyDescent="0.25">
      <c r="A9" s="98" t="s">
        <v>26</v>
      </c>
      <c r="B9" s="101" t="s">
        <v>56</v>
      </c>
      <c r="C9" s="104" t="s">
        <v>43</v>
      </c>
      <c r="D9" s="11"/>
      <c r="E9" s="12"/>
      <c r="F9" s="12"/>
      <c r="G9" s="117"/>
      <c r="H9" s="110"/>
      <c r="I9" s="19">
        <v>134</v>
      </c>
      <c r="J9" s="12">
        <v>79</v>
      </c>
      <c r="K9" s="12">
        <v>8</v>
      </c>
      <c r="L9" s="148">
        <v>213</v>
      </c>
      <c r="M9" s="114">
        <v>12</v>
      </c>
      <c r="N9" s="28">
        <v>124</v>
      </c>
      <c r="O9" s="27">
        <v>98</v>
      </c>
      <c r="P9" s="27">
        <v>9</v>
      </c>
      <c r="Q9" s="148">
        <v>222</v>
      </c>
      <c r="R9" s="110">
        <v>9</v>
      </c>
      <c r="S9" s="11">
        <f>67+75</f>
        <v>142</v>
      </c>
      <c r="T9" s="12">
        <f>38+39</f>
        <v>77</v>
      </c>
      <c r="U9" s="12">
        <v>3</v>
      </c>
      <c r="V9" s="188">
        <f t="shared" si="0"/>
        <v>219</v>
      </c>
      <c r="W9" s="114">
        <v>13</v>
      </c>
      <c r="X9" s="28">
        <v>138</v>
      </c>
      <c r="Y9" s="27">
        <v>83</v>
      </c>
      <c r="Z9" s="27">
        <v>6</v>
      </c>
      <c r="AA9" s="148">
        <v>221</v>
      </c>
      <c r="AB9" s="110">
        <v>9</v>
      </c>
      <c r="AC9" s="65">
        <v>141</v>
      </c>
      <c r="AD9" s="64">
        <v>73</v>
      </c>
      <c r="AE9" s="64">
        <v>6</v>
      </c>
      <c r="AF9" s="192">
        <v>214</v>
      </c>
      <c r="AG9" s="134">
        <v>14</v>
      </c>
      <c r="AH9" s="128">
        <f>AVERAGE(G9,L9,Q9,V9,AA9,AF9)</f>
        <v>217.8</v>
      </c>
      <c r="AI9" s="41">
        <f>SUM(H9+M9+R9+W9+AB9+AG9)</f>
        <v>57</v>
      </c>
      <c r="AJ9" s="18"/>
    </row>
    <row r="10" spans="1:36" s="9" customFormat="1" ht="20.25" customHeight="1" x14ac:dyDescent="0.25">
      <c r="A10" s="98" t="s">
        <v>27</v>
      </c>
      <c r="B10" s="101" t="s">
        <v>42</v>
      </c>
      <c r="C10" s="104" t="s">
        <v>43</v>
      </c>
      <c r="D10" s="11">
        <v>106</v>
      </c>
      <c r="E10" s="12">
        <v>64</v>
      </c>
      <c r="F10" s="12">
        <v>16</v>
      </c>
      <c r="G10" s="150">
        <f>+D10+E10</f>
        <v>170</v>
      </c>
      <c r="H10" s="110">
        <v>3</v>
      </c>
      <c r="I10" s="19">
        <v>135</v>
      </c>
      <c r="J10" s="12">
        <v>76</v>
      </c>
      <c r="K10" s="12">
        <v>11</v>
      </c>
      <c r="L10" s="148">
        <v>211</v>
      </c>
      <c r="M10" s="114">
        <v>7</v>
      </c>
      <c r="N10" s="28">
        <v>115</v>
      </c>
      <c r="O10" s="27">
        <v>76</v>
      </c>
      <c r="P10" s="27">
        <v>15</v>
      </c>
      <c r="Q10" s="117">
        <v>191</v>
      </c>
      <c r="R10" s="110">
        <v>1</v>
      </c>
      <c r="S10" s="11">
        <f>60+63</f>
        <v>123</v>
      </c>
      <c r="T10" s="12">
        <f>40+40</f>
        <v>80</v>
      </c>
      <c r="U10" s="12">
        <v>7</v>
      </c>
      <c r="V10" s="188">
        <f t="shared" si="0"/>
        <v>203</v>
      </c>
      <c r="W10" s="114">
        <v>2</v>
      </c>
      <c r="X10" s="28">
        <v>137</v>
      </c>
      <c r="Y10" s="27">
        <v>72</v>
      </c>
      <c r="Z10" s="27">
        <v>7</v>
      </c>
      <c r="AA10" s="148">
        <v>209</v>
      </c>
      <c r="AB10" s="110">
        <v>3</v>
      </c>
      <c r="AC10" s="65">
        <v>129</v>
      </c>
      <c r="AD10" s="64">
        <v>66</v>
      </c>
      <c r="AE10" s="64">
        <v>12</v>
      </c>
      <c r="AF10" s="193">
        <v>195</v>
      </c>
      <c r="AG10" s="134">
        <v>2</v>
      </c>
      <c r="AH10" s="151">
        <f>AVERAGE(G10,L10,Q10,V10,AA10,AF10)</f>
        <v>196.5</v>
      </c>
      <c r="AI10" s="41">
        <f>SUM(H10+M10+R10+W10+AB10+AG10)</f>
        <v>18</v>
      </c>
      <c r="AJ10" s="18"/>
    </row>
    <row r="11" spans="1:36" s="9" customFormat="1" ht="20.25" customHeight="1" thickBot="1" x14ac:dyDescent="0.3">
      <c r="A11" s="99" t="s">
        <v>28</v>
      </c>
      <c r="B11" s="102"/>
      <c r="C11" s="105"/>
      <c r="D11" s="111"/>
      <c r="E11" s="32"/>
      <c r="F11" s="16"/>
      <c r="G11" s="118"/>
      <c r="H11" s="112"/>
      <c r="I11" s="107"/>
      <c r="J11" s="68"/>
      <c r="K11" s="68"/>
      <c r="L11" s="118"/>
      <c r="M11" s="61"/>
      <c r="N11" s="67"/>
      <c r="O11" s="68"/>
      <c r="P11" s="68"/>
      <c r="Q11" s="118"/>
      <c r="R11" s="112"/>
      <c r="S11" s="107"/>
      <c r="T11" s="68"/>
      <c r="U11" s="68"/>
      <c r="V11" s="118"/>
      <c r="W11" s="61"/>
      <c r="X11" s="67"/>
      <c r="Y11" s="68"/>
      <c r="Z11" s="68"/>
      <c r="AA11" s="118"/>
      <c r="AB11" s="112"/>
      <c r="AC11" s="69"/>
      <c r="AD11" s="70"/>
      <c r="AE11" s="70"/>
      <c r="AF11" s="137"/>
      <c r="AG11" s="112"/>
      <c r="AH11" s="130"/>
      <c r="AI11" s="42">
        <f>SUM(H11+M11+R11+W11+AB11+AG11)</f>
        <v>0</v>
      </c>
      <c r="AJ11" s="18"/>
    </row>
    <row r="12" spans="1:36" ht="5.0999999999999996" customHeight="1" thickBot="1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4"/>
      <c r="AA12" s="4"/>
      <c r="AB12" s="4"/>
      <c r="AC12" s="4"/>
      <c r="AD12" s="4"/>
      <c r="AE12" s="4"/>
      <c r="AF12" s="26"/>
      <c r="AG12" s="4"/>
      <c r="AH12" s="4"/>
    </row>
    <row r="13" spans="1:36" ht="39" customHeight="1" thickBot="1" x14ac:dyDescent="0.3">
      <c r="A13" s="203" t="s">
        <v>13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</row>
    <row r="14" spans="1:36" ht="45" customHeight="1" thickBot="1" x14ac:dyDescent="0.3">
      <c r="A14" s="206" t="s">
        <v>0</v>
      </c>
      <c r="B14" s="214" t="s">
        <v>1</v>
      </c>
      <c r="C14" s="212" t="s">
        <v>2</v>
      </c>
      <c r="D14" s="200" t="s">
        <v>34</v>
      </c>
      <c r="E14" s="201"/>
      <c r="F14" s="201"/>
      <c r="G14" s="201"/>
      <c r="H14" s="202"/>
      <c r="I14" s="200" t="s">
        <v>35</v>
      </c>
      <c r="J14" s="201"/>
      <c r="K14" s="201"/>
      <c r="L14" s="201"/>
      <c r="M14" s="202"/>
      <c r="N14" s="200" t="s">
        <v>36</v>
      </c>
      <c r="O14" s="201"/>
      <c r="P14" s="201"/>
      <c r="Q14" s="201"/>
      <c r="R14" s="202"/>
      <c r="S14" s="200" t="s">
        <v>37</v>
      </c>
      <c r="T14" s="201"/>
      <c r="U14" s="201"/>
      <c r="V14" s="201"/>
      <c r="W14" s="202"/>
      <c r="X14" s="200" t="s">
        <v>38</v>
      </c>
      <c r="Y14" s="201"/>
      <c r="Z14" s="201"/>
      <c r="AA14" s="201"/>
      <c r="AB14" s="202"/>
      <c r="AC14" s="216" t="s">
        <v>64</v>
      </c>
      <c r="AD14" s="217"/>
      <c r="AE14" s="217"/>
      <c r="AF14" s="217"/>
      <c r="AG14" s="218"/>
      <c r="AH14" s="208"/>
      <c r="AI14" s="209"/>
    </row>
    <row r="15" spans="1:36" ht="34.5" customHeight="1" thickBot="1" x14ac:dyDescent="0.3">
      <c r="A15" s="207"/>
      <c r="B15" s="215"/>
      <c r="C15" s="213"/>
      <c r="D15" s="5" t="s">
        <v>3</v>
      </c>
      <c r="E15" s="6" t="s">
        <v>4</v>
      </c>
      <c r="F15" s="6" t="s">
        <v>5</v>
      </c>
      <c r="G15" s="7" t="s">
        <v>6</v>
      </c>
      <c r="H15" s="13" t="s">
        <v>7</v>
      </c>
      <c r="I15" s="5" t="s">
        <v>3</v>
      </c>
      <c r="J15" s="6" t="s">
        <v>4</v>
      </c>
      <c r="K15" s="6" t="s">
        <v>5</v>
      </c>
      <c r="L15" s="7" t="s">
        <v>6</v>
      </c>
      <c r="M15" s="13" t="s">
        <v>7</v>
      </c>
      <c r="N15" s="5" t="s">
        <v>3</v>
      </c>
      <c r="O15" s="6" t="s">
        <v>4</v>
      </c>
      <c r="P15" s="6" t="s">
        <v>5</v>
      </c>
      <c r="Q15" s="7" t="s">
        <v>6</v>
      </c>
      <c r="R15" s="13" t="s">
        <v>7</v>
      </c>
      <c r="S15" s="5" t="s">
        <v>3</v>
      </c>
      <c r="T15" s="6" t="s">
        <v>4</v>
      </c>
      <c r="U15" s="6" t="s">
        <v>5</v>
      </c>
      <c r="V15" s="7" t="s">
        <v>6</v>
      </c>
      <c r="W15" s="13" t="s">
        <v>7</v>
      </c>
      <c r="X15" s="5" t="s">
        <v>3</v>
      </c>
      <c r="Y15" s="6" t="s">
        <v>4</v>
      </c>
      <c r="Z15" s="6" t="s">
        <v>5</v>
      </c>
      <c r="AA15" s="7" t="s">
        <v>6</v>
      </c>
      <c r="AB15" s="13" t="s">
        <v>7</v>
      </c>
      <c r="AC15" s="5" t="s">
        <v>3</v>
      </c>
      <c r="AD15" s="6" t="s">
        <v>4</v>
      </c>
      <c r="AE15" s="6" t="s">
        <v>5</v>
      </c>
      <c r="AF15" s="7" t="s">
        <v>6</v>
      </c>
      <c r="AG15" s="13" t="s">
        <v>7</v>
      </c>
      <c r="AH15" s="8" t="s">
        <v>9</v>
      </c>
      <c r="AI15" s="14" t="s">
        <v>10</v>
      </c>
    </row>
    <row r="16" spans="1:36" s="9" customFormat="1" ht="20.25" customHeight="1" x14ac:dyDescent="0.25">
      <c r="A16" s="97" t="s">
        <v>24</v>
      </c>
      <c r="B16" s="139" t="s">
        <v>63</v>
      </c>
      <c r="C16" s="21" t="s">
        <v>16</v>
      </c>
      <c r="D16" s="108"/>
      <c r="E16" s="74"/>
      <c r="F16" s="74"/>
      <c r="G16" s="149"/>
      <c r="H16" s="109"/>
      <c r="I16" s="106"/>
      <c r="J16" s="95"/>
      <c r="K16" s="95"/>
      <c r="L16" s="149"/>
      <c r="M16" s="113"/>
      <c r="N16" s="115"/>
      <c r="O16" s="95"/>
      <c r="P16" s="95"/>
      <c r="Q16" s="149"/>
      <c r="R16" s="109"/>
      <c r="S16" s="11">
        <f>84+82</f>
        <v>166</v>
      </c>
      <c r="T16" s="12">
        <f>26+27</f>
        <v>53</v>
      </c>
      <c r="U16" s="12">
        <v>7</v>
      </c>
      <c r="V16" s="189">
        <f>S16+T16</f>
        <v>219</v>
      </c>
      <c r="W16" s="113">
        <v>15</v>
      </c>
      <c r="X16" s="115"/>
      <c r="Y16" s="95"/>
      <c r="Z16" s="95"/>
      <c r="AA16" s="149"/>
      <c r="AB16" s="109"/>
      <c r="AC16" s="131"/>
      <c r="AD16" s="96"/>
      <c r="AE16" s="96"/>
      <c r="AF16" s="135"/>
      <c r="AG16" s="132"/>
      <c r="AH16" s="127">
        <f>AVERAGE(G16,L16,Q16,V16,AA16,AF16)</f>
        <v>219</v>
      </c>
      <c r="AI16" s="66">
        <f>SUM(H16+M16+R16+W16+AB16+AG16)</f>
        <v>15</v>
      </c>
      <c r="AJ16" s="18"/>
    </row>
    <row r="17" spans="1:36" s="9" customFormat="1" ht="20.25" customHeight="1" x14ac:dyDescent="0.25">
      <c r="A17" s="98" t="s">
        <v>25</v>
      </c>
      <c r="B17" s="100"/>
      <c r="C17" s="103"/>
      <c r="D17" s="11"/>
      <c r="E17" s="12"/>
      <c r="F17" s="12"/>
      <c r="G17" s="150">
        <f>+D17+E17</f>
        <v>0</v>
      </c>
      <c r="H17" s="110"/>
      <c r="I17" s="19"/>
      <c r="J17" s="12"/>
      <c r="K17" s="12"/>
      <c r="L17" s="150">
        <f>+I17+J17</f>
        <v>0</v>
      </c>
      <c r="M17" s="114"/>
      <c r="N17" s="28"/>
      <c r="O17" s="27"/>
      <c r="P17" s="27"/>
      <c r="Q17" s="150">
        <f>+N17+O17</f>
        <v>0</v>
      </c>
      <c r="R17" s="110"/>
      <c r="S17" s="35"/>
      <c r="T17" s="27"/>
      <c r="U17" s="27"/>
      <c r="V17" s="150">
        <f>+S17+T17</f>
        <v>0</v>
      </c>
      <c r="W17" s="114"/>
      <c r="X17" s="28"/>
      <c r="Y17" s="27"/>
      <c r="Z17" s="27"/>
      <c r="AA17" s="150">
        <f>+X17+Y17</f>
        <v>0</v>
      </c>
      <c r="AB17" s="110"/>
      <c r="AC17" s="65"/>
      <c r="AD17" s="64"/>
      <c r="AE17" s="64"/>
      <c r="AF17" s="136">
        <f>+AC17+AD17</f>
        <v>0</v>
      </c>
      <c r="AG17" s="133"/>
      <c r="AH17" s="128">
        <f>AVERAGE(G17,L17,Q17,V17,AA17,AF17)</f>
        <v>0</v>
      </c>
      <c r="AI17" s="41">
        <f>SUM(H17+M17+R17+W17+AB17+AG17)</f>
        <v>0</v>
      </c>
      <c r="AJ17" s="18"/>
    </row>
    <row r="18" spans="1:36" s="9" customFormat="1" ht="20.25" customHeight="1" x14ac:dyDescent="0.25">
      <c r="A18" s="98" t="s">
        <v>26</v>
      </c>
      <c r="B18" s="101"/>
      <c r="C18" s="104"/>
      <c r="D18" s="11"/>
      <c r="E18" s="12"/>
      <c r="F18" s="12"/>
      <c r="G18" s="150">
        <f>+D18+E18</f>
        <v>0</v>
      </c>
      <c r="H18" s="110"/>
      <c r="I18" s="19"/>
      <c r="J18" s="12"/>
      <c r="K18" s="12"/>
      <c r="L18" s="150">
        <f>+I18+J18</f>
        <v>0</v>
      </c>
      <c r="M18" s="114"/>
      <c r="N18" s="28"/>
      <c r="O18" s="27"/>
      <c r="P18" s="27"/>
      <c r="Q18" s="150">
        <f>+N18+O18</f>
        <v>0</v>
      </c>
      <c r="R18" s="110"/>
      <c r="S18" s="35"/>
      <c r="T18" s="27"/>
      <c r="U18" s="27"/>
      <c r="V18" s="150">
        <f>+S18+T18</f>
        <v>0</v>
      </c>
      <c r="W18" s="114"/>
      <c r="X18" s="28"/>
      <c r="Y18" s="27"/>
      <c r="Z18" s="27"/>
      <c r="AA18" s="150">
        <f>+X18+Y18</f>
        <v>0</v>
      </c>
      <c r="AB18" s="110"/>
      <c r="AC18" s="65"/>
      <c r="AD18" s="64"/>
      <c r="AE18" s="64"/>
      <c r="AF18" s="136">
        <f>+AC18+AD18</f>
        <v>0</v>
      </c>
      <c r="AG18" s="134"/>
      <c r="AH18" s="128">
        <f>AVERAGE(G18,L18,Q18,V18,AA18,AF18)</f>
        <v>0</v>
      </c>
      <c r="AI18" s="41">
        <f>SUM(H18+M18+R18+W18+AB18+AG18)</f>
        <v>0</v>
      </c>
      <c r="AJ18" s="18"/>
    </row>
    <row r="19" spans="1:36" s="9" customFormat="1" ht="20.25" customHeight="1" x14ac:dyDescent="0.25">
      <c r="A19" s="98" t="s">
        <v>27</v>
      </c>
      <c r="B19" s="101"/>
      <c r="C19" s="104"/>
      <c r="D19" s="11"/>
      <c r="E19" s="12"/>
      <c r="F19" s="12"/>
      <c r="G19" s="150">
        <f>+D19+E19</f>
        <v>0</v>
      </c>
      <c r="H19" s="110"/>
      <c r="I19" s="19"/>
      <c r="J19" s="12"/>
      <c r="K19" s="12"/>
      <c r="L19" s="150">
        <f>+I19+J19</f>
        <v>0</v>
      </c>
      <c r="M19" s="114"/>
      <c r="N19" s="28"/>
      <c r="O19" s="27"/>
      <c r="P19" s="27"/>
      <c r="Q19" s="150">
        <f>+N19+O19</f>
        <v>0</v>
      </c>
      <c r="R19" s="110"/>
      <c r="S19" s="35"/>
      <c r="T19" s="27"/>
      <c r="U19" s="27"/>
      <c r="V19" s="150">
        <f>+S19+T19</f>
        <v>0</v>
      </c>
      <c r="W19" s="114"/>
      <c r="X19" s="28"/>
      <c r="Y19" s="27"/>
      <c r="Z19" s="27"/>
      <c r="AA19" s="150">
        <f>+X19+Y19</f>
        <v>0</v>
      </c>
      <c r="AB19" s="110"/>
      <c r="AC19" s="65"/>
      <c r="AD19" s="64"/>
      <c r="AE19" s="64"/>
      <c r="AF19" s="136">
        <f>+AC19+AD19</f>
        <v>0</v>
      </c>
      <c r="AG19" s="134"/>
      <c r="AH19" s="129">
        <f>AVERAGE(G19,L19,Q19,V19,AA19,AF19)</f>
        <v>0</v>
      </c>
      <c r="AI19" s="41">
        <f>SUM(H19+M19+R19+W19+AB19+AG19)</f>
        <v>0</v>
      </c>
      <c r="AJ19" s="18"/>
    </row>
    <row r="20" spans="1:36" customFormat="1" ht="6" customHeight="1" thickBot="1" x14ac:dyDescent="0.3"/>
    <row r="21" spans="1:36" ht="39" customHeight="1" thickBot="1" x14ac:dyDescent="0.3">
      <c r="A21" s="203" t="s">
        <v>11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5"/>
    </row>
    <row r="22" spans="1:36" ht="45" customHeight="1" thickBot="1" x14ac:dyDescent="0.3">
      <c r="A22" s="206" t="s">
        <v>0</v>
      </c>
      <c r="B22" s="210" t="s">
        <v>1</v>
      </c>
      <c r="C22" s="212" t="s">
        <v>2</v>
      </c>
      <c r="D22" s="200" t="s">
        <v>34</v>
      </c>
      <c r="E22" s="201"/>
      <c r="F22" s="201"/>
      <c r="G22" s="201"/>
      <c r="H22" s="202"/>
      <c r="I22" s="200" t="s">
        <v>35</v>
      </c>
      <c r="J22" s="201"/>
      <c r="K22" s="201"/>
      <c r="L22" s="201"/>
      <c r="M22" s="202"/>
      <c r="N22" s="200" t="s">
        <v>36</v>
      </c>
      <c r="O22" s="201"/>
      <c r="P22" s="201"/>
      <c r="Q22" s="201"/>
      <c r="R22" s="202"/>
      <c r="S22" s="200" t="s">
        <v>37</v>
      </c>
      <c r="T22" s="201"/>
      <c r="U22" s="201"/>
      <c r="V22" s="201"/>
      <c r="W22" s="202"/>
      <c r="X22" s="200" t="s">
        <v>38</v>
      </c>
      <c r="Y22" s="201"/>
      <c r="Z22" s="201"/>
      <c r="AA22" s="201"/>
      <c r="AB22" s="202"/>
      <c r="AC22" s="216" t="s">
        <v>64</v>
      </c>
      <c r="AD22" s="217"/>
      <c r="AE22" s="217"/>
      <c r="AF22" s="217"/>
      <c r="AG22" s="218"/>
      <c r="AH22" s="208"/>
      <c r="AI22" s="209"/>
    </row>
    <row r="23" spans="1:36" ht="34.5" customHeight="1" thickBot="1" x14ac:dyDescent="0.3">
      <c r="A23" s="207"/>
      <c r="B23" s="211"/>
      <c r="C23" s="213"/>
      <c r="D23" s="5" t="s">
        <v>3</v>
      </c>
      <c r="E23" s="6" t="s">
        <v>4</v>
      </c>
      <c r="F23" s="6" t="s">
        <v>5</v>
      </c>
      <c r="G23" s="7" t="s">
        <v>6</v>
      </c>
      <c r="H23" s="13" t="s">
        <v>7</v>
      </c>
      <c r="I23" s="5" t="s">
        <v>3</v>
      </c>
      <c r="J23" s="6" t="s">
        <v>4</v>
      </c>
      <c r="K23" s="6" t="s">
        <v>5</v>
      </c>
      <c r="L23" s="7" t="s">
        <v>6</v>
      </c>
      <c r="M23" s="13" t="s">
        <v>7</v>
      </c>
      <c r="N23" s="5" t="s">
        <v>3</v>
      </c>
      <c r="O23" s="6" t="s">
        <v>4</v>
      </c>
      <c r="P23" s="6" t="s">
        <v>5</v>
      </c>
      <c r="Q23" s="7" t="s">
        <v>6</v>
      </c>
      <c r="R23" s="13" t="s">
        <v>7</v>
      </c>
      <c r="S23" s="5" t="s">
        <v>3</v>
      </c>
      <c r="T23" s="6" t="s">
        <v>4</v>
      </c>
      <c r="U23" s="6" t="s">
        <v>5</v>
      </c>
      <c r="V23" s="7" t="s">
        <v>6</v>
      </c>
      <c r="W23" s="13" t="s">
        <v>7</v>
      </c>
      <c r="X23" s="5" t="s">
        <v>3</v>
      </c>
      <c r="Y23" s="6" t="s">
        <v>4</v>
      </c>
      <c r="Z23" s="6" t="s">
        <v>5</v>
      </c>
      <c r="AA23" s="7" t="s">
        <v>6</v>
      </c>
      <c r="AB23" s="13" t="s">
        <v>7</v>
      </c>
      <c r="AC23" s="5" t="s">
        <v>3</v>
      </c>
      <c r="AD23" s="6" t="s">
        <v>4</v>
      </c>
      <c r="AE23" s="6" t="s">
        <v>5</v>
      </c>
      <c r="AF23" s="7" t="s">
        <v>6</v>
      </c>
      <c r="AG23" s="13" t="s">
        <v>7</v>
      </c>
      <c r="AH23" s="8" t="s">
        <v>9</v>
      </c>
      <c r="AI23" s="14" t="s">
        <v>10</v>
      </c>
    </row>
    <row r="24" spans="1:36" s="9" customFormat="1" ht="20.25" customHeight="1" x14ac:dyDescent="0.25">
      <c r="A24" s="138" t="s">
        <v>24</v>
      </c>
      <c r="B24" s="139" t="s">
        <v>48</v>
      </c>
      <c r="C24" s="21" t="s">
        <v>43</v>
      </c>
      <c r="D24" s="108">
        <v>161</v>
      </c>
      <c r="E24" s="74">
        <v>77</v>
      </c>
      <c r="F24" s="74">
        <v>4</v>
      </c>
      <c r="G24" s="147">
        <f>+D24+E24</f>
        <v>238</v>
      </c>
      <c r="H24" s="109">
        <v>21</v>
      </c>
      <c r="I24" s="85">
        <v>155</v>
      </c>
      <c r="J24" s="74">
        <v>82</v>
      </c>
      <c r="K24" s="74">
        <v>4</v>
      </c>
      <c r="L24" s="147">
        <v>237</v>
      </c>
      <c r="M24" s="113">
        <v>17</v>
      </c>
      <c r="N24" s="175">
        <v>150</v>
      </c>
      <c r="O24" s="78">
        <v>86</v>
      </c>
      <c r="P24" s="78">
        <v>5</v>
      </c>
      <c r="Q24" s="147">
        <v>236</v>
      </c>
      <c r="R24" s="109">
        <v>17</v>
      </c>
      <c r="S24" s="11">
        <f>90+93</f>
        <v>183</v>
      </c>
      <c r="T24" s="12">
        <f>37+42</f>
        <v>79</v>
      </c>
      <c r="U24" s="12">
        <v>6</v>
      </c>
      <c r="V24" s="171">
        <f t="shared" ref="V24:V30" si="1">S24+T24</f>
        <v>262</v>
      </c>
      <c r="W24" s="113">
        <v>33</v>
      </c>
      <c r="X24" s="175">
        <v>186</v>
      </c>
      <c r="Y24" s="78">
        <v>87</v>
      </c>
      <c r="Z24" s="78">
        <v>7</v>
      </c>
      <c r="AA24" s="180">
        <v>273</v>
      </c>
      <c r="AB24" s="109">
        <v>38</v>
      </c>
      <c r="AC24" s="177">
        <v>185</v>
      </c>
      <c r="AD24" s="179">
        <v>85</v>
      </c>
      <c r="AE24" s="179">
        <v>5</v>
      </c>
      <c r="AF24" s="199">
        <v>270</v>
      </c>
      <c r="AG24" s="132">
        <v>66</v>
      </c>
      <c r="AH24" s="185">
        <f t="shared" ref="AH24:AH37" si="2">AVERAGE(G24,L24,Q24,V24,AA24,AF24)</f>
        <v>252.66666666666666</v>
      </c>
      <c r="AI24" s="66">
        <f t="shared" ref="AI24:AI37" si="3">SUM(H24+M24+R24+W24+AB24+AG24)</f>
        <v>192</v>
      </c>
      <c r="AJ24" s="18"/>
    </row>
    <row r="25" spans="1:36" s="9" customFormat="1" ht="20.25" customHeight="1" x14ac:dyDescent="0.25">
      <c r="A25" s="98" t="s">
        <v>25</v>
      </c>
      <c r="B25" s="101" t="s">
        <v>55</v>
      </c>
      <c r="C25" s="22" t="s">
        <v>14</v>
      </c>
      <c r="D25" s="11"/>
      <c r="E25" s="12"/>
      <c r="F25" s="12"/>
      <c r="G25" s="150"/>
      <c r="H25" s="110"/>
      <c r="I25" s="19">
        <v>169</v>
      </c>
      <c r="J25" s="12">
        <v>83</v>
      </c>
      <c r="K25" s="12">
        <v>4</v>
      </c>
      <c r="L25" s="171">
        <v>252</v>
      </c>
      <c r="M25" s="114">
        <v>33</v>
      </c>
      <c r="N25" s="28">
        <v>165</v>
      </c>
      <c r="O25" s="27">
        <v>114</v>
      </c>
      <c r="P25" s="27">
        <v>1</v>
      </c>
      <c r="Q25" s="171">
        <v>279</v>
      </c>
      <c r="R25" s="110">
        <v>42</v>
      </c>
      <c r="S25" s="11">
        <f>87+77</f>
        <v>164</v>
      </c>
      <c r="T25" s="12">
        <f>41+35</f>
        <v>76</v>
      </c>
      <c r="U25" s="12">
        <v>6</v>
      </c>
      <c r="V25" s="148">
        <f t="shared" si="1"/>
        <v>240</v>
      </c>
      <c r="W25" s="114">
        <v>13</v>
      </c>
      <c r="X25" s="28">
        <v>167</v>
      </c>
      <c r="Y25" s="27">
        <v>93</v>
      </c>
      <c r="Z25" s="27">
        <v>3</v>
      </c>
      <c r="AA25" s="171">
        <v>260</v>
      </c>
      <c r="AB25" s="110">
        <v>20</v>
      </c>
      <c r="AC25" s="65">
        <v>163</v>
      </c>
      <c r="AD25" s="64">
        <v>114</v>
      </c>
      <c r="AE25" s="64">
        <v>7</v>
      </c>
      <c r="AF25" s="194">
        <v>277</v>
      </c>
      <c r="AG25" s="134">
        <v>82</v>
      </c>
      <c r="AH25" s="169">
        <f t="shared" si="2"/>
        <v>261.60000000000002</v>
      </c>
      <c r="AI25" s="41">
        <f t="shared" si="3"/>
        <v>190</v>
      </c>
      <c r="AJ25" s="18"/>
    </row>
    <row r="26" spans="1:36" s="9" customFormat="1" ht="20.25" customHeight="1" x14ac:dyDescent="0.25">
      <c r="A26" s="98" t="s">
        <v>26</v>
      </c>
      <c r="B26" s="101" t="s">
        <v>44</v>
      </c>
      <c r="C26" s="22" t="s">
        <v>19</v>
      </c>
      <c r="D26" s="11">
        <v>155</v>
      </c>
      <c r="E26" s="12">
        <v>84</v>
      </c>
      <c r="F26" s="12">
        <v>5</v>
      </c>
      <c r="G26" s="148">
        <f>+D26+E26</f>
        <v>239</v>
      </c>
      <c r="H26" s="110">
        <v>26</v>
      </c>
      <c r="I26" s="172">
        <v>160</v>
      </c>
      <c r="J26" s="173">
        <v>85</v>
      </c>
      <c r="K26" s="173">
        <v>6</v>
      </c>
      <c r="L26" s="148">
        <v>245</v>
      </c>
      <c r="M26" s="114">
        <v>21</v>
      </c>
      <c r="N26" s="197">
        <v>181</v>
      </c>
      <c r="O26" s="198">
        <v>99</v>
      </c>
      <c r="P26" s="198">
        <v>6</v>
      </c>
      <c r="Q26" s="171">
        <v>280</v>
      </c>
      <c r="R26" s="110">
        <v>48</v>
      </c>
      <c r="S26" s="108">
        <f>83+81</f>
        <v>164</v>
      </c>
      <c r="T26" s="74">
        <f>44+49</f>
        <v>93</v>
      </c>
      <c r="U26" s="74">
        <v>7</v>
      </c>
      <c r="V26" s="171">
        <f t="shared" si="1"/>
        <v>257</v>
      </c>
      <c r="W26" s="114">
        <v>27</v>
      </c>
      <c r="X26" s="174">
        <v>165</v>
      </c>
      <c r="Y26" s="173">
        <v>103</v>
      </c>
      <c r="Z26" s="173">
        <v>2</v>
      </c>
      <c r="AA26" s="171">
        <v>268</v>
      </c>
      <c r="AB26" s="110">
        <v>31</v>
      </c>
      <c r="AC26" s="176">
        <v>161</v>
      </c>
      <c r="AD26" s="178">
        <v>81</v>
      </c>
      <c r="AE26" s="178">
        <v>9</v>
      </c>
      <c r="AF26" s="192">
        <v>242</v>
      </c>
      <c r="AG26" s="134">
        <v>32</v>
      </c>
      <c r="AH26" s="169">
        <f t="shared" si="2"/>
        <v>255.16666666666666</v>
      </c>
      <c r="AI26" s="41">
        <f t="shared" si="3"/>
        <v>185</v>
      </c>
      <c r="AJ26" s="18"/>
    </row>
    <row r="27" spans="1:36" s="9" customFormat="1" ht="20.25" customHeight="1" x14ac:dyDescent="0.25">
      <c r="A27" s="98" t="s">
        <v>27</v>
      </c>
      <c r="B27" s="101" t="s">
        <v>46</v>
      </c>
      <c r="C27" s="22" t="s">
        <v>47</v>
      </c>
      <c r="D27" s="11">
        <v>134</v>
      </c>
      <c r="E27" s="12">
        <v>90</v>
      </c>
      <c r="F27" s="12">
        <v>4</v>
      </c>
      <c r="G27" s="148">
        <f>+D27+E27</f>
        <v>224</v>
      </c>
      <c r="H27" s="110">
        <v>13</v>
      </c>
      <c r="I27" s="19">
        <v>151</v>
      </c>
      <c r="J27" s="12">
        <v>82</v>
      </c>
      <c r="K27" s="12">
        <v>5</v>
      </c>
      <c r="L27" s="148">
        <v>233</v>
      </c>
      <c r="M27" s="114">
        <v>15</v>
      </c>
      <c r="N27" s="28">
        <v>162</v>
      </c>
      <c r="O27" s="27">
        <v>77</v>
      </c>
      <c r="P27" s="27">
        <v>4</v>
      </c>
      <c r="Q27" s="148">
        <v>239</v>
      </c>
      <c r="R27" s="110">
        <v>18</v>
      </c>
      <c r="S27" s="11">
        <f>82+92</f>
        <v>174</v>
      </c>
      <c r="T27" s="12">
        <f>38+42</f>
        <v>80</v>
      </c>
      <c r="U27" s="12">
        <v>5</v>
      </c>
      <c r="V27" s="171">
        <f t="shared" si="1"/>
        <v>254</v>
      </c>
      <c r="W27" s="114">
        <v>21</v>
      </c>
      <c r="X27" s="28">
        <v>151</v>
      </c>
      <c r="Y27" s="27">
        <v>86</v>
      </c>
      <c r="Z27" s="27">
        <v>6</v>
      </c>
      <c r="AA27" s="148">
        <v>237</v>
      </c>
      <c r="AB27" s="110">
        <v>13</v>
      </c>
      <c r="AC27" s="65">
        <v>164</v>
      </c>
      <c r="AD27" s="64">
        <v>75</v>
      </c>
      <c r="AE27" s="64">
        <v>6</v>
      </c>
      <c r="AF27" s="192">
        <v>239</v>
      </c>
      <c r="AG27" s="134">
        <v>28</v>
      </c>
      <c r="AH27" s="128">
        <f t="shared" si="2"/>
        <v>237.66666666666666</v>
      </c>
      <c r="AI27" s="41">
        <f t="shared" si="3"/>
        <v>108</v>
      </c>
      <c r="AJ27" s="18"/>
    </row>
    <row r="28" spans="1:36" s="9" customFormat="1" ht="20.25" customHeight="1" x14ac:dyDescent="0.25">
      <c r="A28" s="98" t="s">
        <v>28</v>
      </c>
      <c r="B28" s="101" t="s">
        <v>49</v>
      </c>
      <c r="C28" s="22" t="s">
        <v>43</v>
      </c>
      <c r="D28" s="11">
        <v>144</v>
      </c>
      <c r="E28" s="12">
        <v>74</v>
      </c>
      <c r="F28" s="12">
        <v>7</v>
      </c>
      <c r="G28" s="148">
        <f>+D28+E28</f>
        <v>218</v>
      </c>
      <c r="H28" s="110">
        <v>9</v>
      </c>
      <c r="I28" s="19">
        <v>148</v>
      </c>
      <c r="J28" s="12">
        <v>71</v>
      </c>
      <c r="K28" s="12">
        <v>6</v>
      </c>
      <c r="L28" s="148">
        <v>219</v>
      </c>
      <c r="M28" s="114">
        <v>11</v>
      </c>
      <c r="N28" s="28">
        <v>155</v>
      </c>
      <c r="O28" s="27">
        <v>84</v>
      </c>
      <c r="P28" s="27">
        <v>6</v>
      </c>
      <c r="Q28" s="148">
        <v>239</v>
      </c>
      <c r="R28" s="110">
        <v>19</v>
      </c>
      <c r="S28" s="19">
        <f>81+83</f>
        <v>164</v>
      </c>
      <c r="T28" s="12">
        <f>45+38</f>
        <v>83</v>
      </c>
      <c r="U28" s="12">
        <v>4</v>
      </c>
      <c r="V28" s="189">
        <f t="shared" si="1"/>
        <v>247</v>
      </c>
      <c r="W28" s="114">
        <v>16</v>
      </c>
      <c r="X28" s="28">
        <v>170</v>
      </c>
      <c r="Y28" s="27">
        <v>94</v>
      </c>
      <c r="Z28" s="27">
        <v>3</v>
      </c>
      <c r="AA28" s="171">
        <v>264</v>
      </c>
      <c r="AB28" s="110">
        <v>24</v>
      </c>
      <c r="AC28" s="65">
        <v>148</v>
      </c>
      <c r="AD28" s="64">
        <v>85</v>
      </c>
      <c r="AE28" s="64">
        <v>2</v>
      </c>
      <c r="AF28" s="192">
        <v>233</v>
      </c>
      <c r="AG28" s="133">
        <v>24</v>
      </c>
      <c r="AH28" s="128">
        <f t="shared" si="2"/>
        <v>236.66666666666666</v>
      </c>
      <c r="AI28" s="41">
        <f t="shared" si="3"/>
        <v>103</v>
      </c>
      <c r="AJ28" s="18"/>
    </row>
    <row r="29" spans="1:36" s="9" customFormat="1" ht="20.25" customHeight="1" x14ac:dyDescent="0.25">
      <c r="A29" s="98" t="s">
        <v>29</v>
      </c>
      <c r="B29" s="101" t="s">
        <v>45</v>
      </c>
      <c r="C29" s="22" t="s">
        <v>47</v>
      </c>
      <c r="D29" s="11">
        <v>116</v>
      </c>
      <c r="E29" s="12">
        <v>71</v>
      </c>
      <c r="F29" s="12">
        <v>9</v>
      </c>
      <c r="G29" s="150">
        <f>+D29+E29</f>
        <v>187</v>
      </c>
      <c r="H29" s="110">
        <v>3</v>
      </c>
      <c r="I29" s="19">
        <v>133</v>
      </c>
      <c r="J29" s="12">
        <v>75</v>
      </c>
      <c r="K29" s="12">
        <v>9</v>
      </c>
      <c r="L29" s="148">
        <v>208</v>
      </c>
      <c r="M29" s="114">
        <v>9</v>
      </c>
      <c r="N29" s="28">
        <v>148</v>
      </c>
      <c r="O29" s="27">
        <v>75</v>
      </c>
      <c r="P29" s="27">
        <v>5</v>
      </c>
      <c r="Q29" s="148">
        <v>223</v>
      </c>
      <c r="R29" s="110">
        <v>11</v>
      </c>
      <c r="S29" s="11">
        <f>69+65</f>
        <v>134</v>
      </c>
      <c r="T29" s="12">
        <f>36+39</f>
        <v>75</v>
      </c>
      <c r="U29" s="12">
        <v>12</v>
      </c>
      <c r="V29" s="189">
        <f t="shared" si="1"/>
        <v>209</v>
      </c>
      <c r="W29" s="114">
        <v>4</v>
      </c>
      <c r="X29" s="28">
        <v>137</v>
      </c>
      <c r="Y29" s="27">
        <v>82</v>
      </c>
      <c r="Z29" s="27">
        <v>3</v>
      </c>
      <c r="AA29" s="148">
        <v>219</v>
      </c>
      <c r="AB29" s="110">
        <v>8</v>
      </c>
      <c r="AC29" s="65">
        <v>166</v>
      </c>
      <c r="AD29" s="64">
        <v>78</v>
      </c>
      <c r="AE29" s="64">
        <v>9</v>
      </c>
      <c r="AF29" s="192">
        <v>244</v>
      </c>
      <c r="AG29" s="133">
        <v>38</v>
      </c>
      <c r="AH29" s="170">
        <f t="shared" si="2"/>
        <v>215</v>
      </c>
      <c r="AI29" s="41">
        <f t="shared" si="3"/>
        <v>73</v>
      </c>
      <c r="AJ29" s="18"/>
    </row>
    <row r="30" spans="1:36" s="9" customFormat="1" ht="20.25" customHeight="1" x14ac:dyDescent="0.25">
      <c r="A30" s="98" t="s">
        <v>30</v>
      </c>
      <c r="B30" s="101" t="s">
        <v>50</v>
      </c>
      <c r="C30" s="22" t="s">
        <v>43</v>
      </c>
      <c r="D30" s="11">
        <v>134</v>
      </c>
      <c r="E30" s="12">
        <v>63</v>
      </c>
      <c r="F30" s="12">
        <v>13</v>
      </c>
      <c r="G30" s="150">
        <f>+D30+E30</f>
        <v>197</v>
      </c>
      <c r="H30" s="110">
        <v>4</v>
      </c>
      <c r="I30" s="19">
        <v>138</v>
      </c>
      <c r="J30" s="12">
        <v>70</v>
      </c>
      <c r="K30" s="12">
        <v>7</v>
      </c>
      <c r="L30" s="148">
        <v>208</v>
      </c>
      <c r="M30" s="114">
        <v>8</v>
      </c>
      <c r="N30" s="28">
        <v>145</v>
      </c>
      <c r="O30" s="27">
        <v>79</v>
      </c>
      <c r="P30" s="27">
        <v>4</v>
      </c>
      <c r="Q30" s="148">
        <v>224</v>
      </c>
      <c r="R30" s="110">
        <v>12</v>
      </c>
      <c r="S30" s="19">
        <f>80+67</f>
        <v>147</v>
      </c>
      <c r="T30" s="12">
        <f>35+40</f>
        <v>75</v>
      </c>
      <c r="U30" s="12">
        <v>6</v>
      </c>
      <c r="V30" s="189">
        <f t="shared" si="1"/>
        <v>222</v>
      </c>
      <c r="W30" s="114">
        <v>9</v>
      </c>
      <c r="X30" s="28">
        <v>126</v>
      </c>
      <c r="Y30" s="27">
        <v>82</v>
      </c>
      <c r="Z30" s="27">
        <v>7</v>
      </c>
      <c r="AA30" s="148">
        <v>208</v>
      </c>
      <c r="AB30" s="110">
        <v>5</v>
      </c>
      <c r="AC30" s="65">
        <v>160</v>
      </c>
      <c r="AD30" s="64">
        <v>72</v>
      </c>
      <c r="AE30" s="64">
        <v>10</v>
      </c>
      <c r="AF30" s="192">
        <v>232</v>
      </c>
      <c r="AG30" s="134">
        <v>20</v>
      </c>
      <c r="AH30" s="170">
        <f t="shared" si="2"/>
        <v>215.16666666666666</v>
      </c>
      <c r="AI30" s="41">
        <f t="shared" si="3"/>
        <v>58</v>
      </c>
      <c r="AJ30" s="18"/>
    </row>
    <row r="31" spans="1:36" s="9" customFormat="1" ht="20.25" customHeight="1" x14ac:dyDescent="0.25">
      <c r="A31" s="98" t="s">
        <v>31</v>
      </c>
      <c r="B31" s="101" t="s">
        <v>57</v>
      </c>
      <c r="C31" s="22" t="s">
        <v>16</v>
      </c>
      <c r="D31" s="11"/>
      <c r="E31" s="12"/>
      <c r="F31" s="12"/>
      <c r="G31" s="150"/>
      <c r="H31" s="110"/>
      <c r="I31" s="19">
        <v>160</v>
      </c>
      <c r="J31" s="12">
        <v>87</v>
      </c>
      <c r="K31" s="12">
        <v>4</v>
      </c>
      <c r="L31" s="148">
        <v>247</v>
      </c>
      <c r="M31" s="114">
        <v>27</v>
      </c>
      <c r="N31" s="28">
        <v>152</v>
      </c>
      <c r="O31" s="27">
        <v>84</v>
      </c>
      <c r="P31" s="27">
        <v>9</v>
      </c>
      <c r="Q31" s="148">
        <v>236</v>
      </c>
      <c r="R31" s="110">
        <v>16</v>
      </c>
      <c r="S31" s="28"/>
      <c r="T31" s="27"/>
      <c r="U31" s="27"/>
      <c r="V31" s="117"/>
      <c r="W31" s="114"/>
      <c r="X31" s="28"/>
      <c r="Y31" s="27"/>
      <c r="Z31" s="27"/>
      <c r="AA31" s="117"/>
      <c r="AB31" s="110"/>
      <c r="AC31" s="65"/>
      <c r="AD31" s="64"/>
      <c r="AE31" s="64"/>
      <c r="AF31" s="136"/>
      <c r="AG31" s="134"/>
      <c r="AH31" s="170">
        <f t="shared" si="2"/>
        <v>241.5</v>
      </c>
      <c r="AI31" s="41">
        <f t="shared" si="3"/>
        <v>43</v>
      </c>
      <c r="AJ31" s="18"/>
    </row>
    <row r="32" spans="1:36" s="9" customFormat="1" ht="20.25" customHeight="1" x14ac:dyDescent="0.25">
      <c r="A32" s="152" t="s">
        <v>21</v>
      </c>
      <c r="B32" s="153" t="s">
        <v>51</v>
      </c>
      <c r="C32" s="154" t="s">
        <v>43</v>
      </c>
      <c r="D32" s="155">
        <v>124</v>
      </c>
      <c r="E32" s="156">
        <v>60</v>
      </c>
      <c r="F32" s="156">
        <v>13</v>
      </c>
      <c r="G32" s="157">
        <f>+D32+E32</f>
        <v>184</v>
      </c>
      <c r="H32" s="158">
        <v>2</v>
      </c>
      <c r="I32" s="159">
        <v>118</v>
      </c>
      <c r="J32" s="156">
        <v>58</v>
      </c>
      <c r="K32" s="156">
        <v>12</v>
      </c>
      <c r="L32" s="157">
        <v>176</v>
      </c>
      <c r="M32" s="161">
        <v>2</v>
      </c>
      <c r="N32" s="162">
        <v>141</v>
      </c>
      <c r="O32" s="163">
        <v>69</v>
      </c>
      <c r="P32" s="163">
        <v>8</v>
      </c>
      <c r="Q32" s="181">
        <v>210</v>
      </c>
      <c r="R32" s="158">
        <v>5</v>
      </c>
      <c r="S32" s="11">
        <f>74+67</f>
        <v>141</v>
      </c>
      <c r="T32" s="12">
        <f>36+39</f>
        <v>75</v>
      </c>
      <c r="U32" s="12">
        <v>8</v>
      </c>
      <c r="V32" s="189">
        <f>S32+T32</f>
        <v>216</v>
      </c>
      <c r="W32" s="161">
        <v>7</v>
      </c>
      <c r="X32" s="162"/>
      <c r="Y32" s="163"/>
      <c r="Z32" s="163"/>
      <c r="AA32" s="160"/>
      <c r="AB32" s="158"/>
      <c r="AC32" s="165">
        <v>151</v>
      </c>
      <c r="AD32" s="166">
        <v>81</v>
      </c>
      <c r="AE32" s="166">
        <v>7</v>
      </c>
      <c r="AF32" s="195">
        <v>232</v>
      </c>
      <c r="AG32" s="168">
        <v>22</v>
      </c>
      <c r="AH32" s="170">
        <f t="shared" si="2"/>
        <v>203.6</v>
      </c>
      <c r="AI32" s="41">
        <f t="shared" si="3"/>
        <v>38</v>
      </c>
      <c r="AJ32" s="18"/>
    </row>
    <row r="33" spans="1:36" s="9" customFormat="1" ht="20.25" customHeight="1" x14ac:dyDescent="0.25">
      <c r="A33" s="152" t="s">
        <v>22</v>
      </c>
      <c r="B33" s="153" t="s">
        <v>61</v>
      </c>
      <c r="C33" s="154" t="s">
        <v>62</v>
      </c>
      <c r="D33" s="155"/>
      <c r="E33" s="156"/>
      <c r="F33" s="156"/>
      <c r="G33" s="157"/>
      <c r="H33" s="158"/>
      <c r="I33" s="159"/>
      <c r="J33" s="156"/>
      <c r="K33" s="156"/>
      <c r="L33" s="157"/>
      <c r="M33" s="161"/>
      <c r="N33" s="162">
        <v>174</v>
      </c>
      <c r="O33" s="163">
        <v>80</v>
      </c>
      <c r="P33" s="163">
        <v>5</v>
      </c>
      <c r="Q33" s="190">
        <v>254</v>
      </c>
      <c r="R33" s="158">
        <v>26</v>
      </c>
      <c r="S33" s="28"/>
      <c r="T33" s="27"/>
      <c r="U33" s="27"/>
      <c r="V33" s="117"/>
      <c r="W33" s="161"/>
      <c r="X33" s="162"/>
      <c r="Y33" s="163"/>
      <c r="Z33" s="163"/>
      <c r="AA33" s="160"/>
      <c r="AB33" s="158"/>
      <c r="AC33" s="165"/>
      <c r="AD33" s="166"/>
      <c r="AE33" s="166"/>
      <c r="AF33" s="167"/>
      <c r="AG33" s="168"/>
      <c r="AH33" s="169">
        <f t="shared" si="2"/>
        <v>254</v>
      </c>
      <c r="AI33" s="41">
        <f t="shared" si="3"/>
        <v>26</v>
      </c>
      <c r="AJ33" s="18"/>
    </row>
    <row r="34" spans="1:36" s="9" customFormat="1" ht="20.25" customHeight="1" x14ac:dyDescent="0.25">
      <c r="A34" s="152" t="s">
        <v>23</v>
      </c>
      <c r="B34" s="153" t="s">
        <v>20</v>
      </c>
      <c r="C34" s="154" t="s">
        <v>14</v>
      </c>
      <c r="D34" s="155"/>
      <c r="E34" s="156"/>
      <c r="F34" s="156"/>
      <c r="G34" s="157"/>
      <c r="H34" s="158"/>
      <c r="I34" s="159">
        <v>114</v>
      </c>
      <c r="J34" s="156">
        <v>74</v>
      </c>
      <c r="K34" s="156">
        <v>8</v>
      </c>
      <c r="L34" s="157">
        <v>188</v>
      </c>
      <c r="M34" s="161">
        <v>3</v>
      </c>
      <c r="N34" s="162">
        <v>136</v>
      </c>
      <c r="O34" s="163">
        <v>74</v>
      </c>
      <c r="P34" s="163">
        <v>9</v>
      </c>
      <c r="Q34" s="181">
        <v>210</v>
      </c>
      <c r="R34" s="158">
        <v>6</v>
      </c>
      <c r="S34" s="164"/>
      <c r="T34" s="163"/>
      <c r="U34" s="163"/>
      <c r="V34" s="160"/>
      <c r="W34" s="161"/>
      <c r="X34" s="162"/>
      <c r="Y34" s="163"/>
      <c r="Z34" s="163"/>
      <c r="AA34" s="160"/>
      <c r="AB34" s="158"/>
      <c r="AC34" s="165">
        <v>127</v>
      </c>
      <c r="AD34" s="166">
        <v>84</v>
      </c>
      <c r="AE34" s="166">
        <v>8</v>
      </c>
      <c r="AF34" s="195">
        <v>211</v>
      </c>
      <c r="AG34" s="168">
        <v>10</v>
      </c>
      <c r="AH34" s="170">
        <f t="shared" si="2"/>
        <v>203</v>
      </c>
      <c r="AI34" s="41">
        <f t="shared" si="3"/>
        <v>19</v>
      </c>
      <c r="AJ34" s="18"/>
    </row>
    <row r="35" spans="1:36" s="9" customFormat="1" ht="20.25" customHeight="1" x14ac:dyDescent="0.25">
      <c r="A35" s="152" t="s">
        <v>59</v>
      </c>
      <c r="B35" s="153" t="s">
        <v>52</v>
      </c>
      <c r="C35" s="154" t="s">
        <v>43</v>
      </c>
      <c r="D35" s="155">
        <v>62</v>
      </c>
      <c r="E35" s="156">
        <v>57</v>
      </c>
      <c r="F35" s="156">
        <v>21</v>
      </c>
      <c r="G35" s="157">
        <f>+D35+E35</f>
        <v>119</v>
      </c>
      <c r="H35" s="158">
        <v>1</v>
      </c>
      <c r="I35" s="159">
        <v>111</v>
      </c>
      <c r="J35" s="156">
        <v>64</v>
      </c>
      <c r="K35" s="156">
        <v>14</v>
      </c>
      <c r="L35" s="157">
        <v>175</v>
      </c>
      <c r="M35" s="161">
        <v>1</v>
      </c>
      <c r="N35" s="162">
        <v>120</v>
      </c>
      <c r="O35" s="163">
        <v>92</v>
      </c>
      <c r="P35" s="163">
        <v>10</v>
      </c>
      <c r="Q35" s="181">
        <v>212</v>
      </c>
      <c r="R35" s="158">
        <v>8</v>
      </c>
      <c r="S35" s="11">
        <f>64+56</f>
        <v>120</v>
      </c>
      <c r="T35" s="12">
        <f>40+42</f>
        <v>82</v>
      </c>
      <c r="U35" s="12">
        <v>7</v>
      </c>
      <c r="V35" s="189">
        <f>S35+T35</f>
        <v>202</v>
      </c>
      <c r="W35" s="161">
        <v>2</v>
      </c>
      <c r="X35" s="162">
        <v>122</v>
      </c>
      <c r="Y35" s="163">
        <v>81</v>
      </c>
      <c r="Z35" s="163">
        <v>8</v>
      </c>
      <c r="AA35" s="181">
        <v>203</v>
      </c>
      <c r="AB35" s="158">
        <v>3</v>
      </c>
      <c r="AC35" s="165">
        <v>103</v>
      </c>
      <c r="AD35" s="166">
        <v>70</v>
      </c>
      <c r="AE35" s="166">
        <v>14</v>
      </c>
      <c r="AF35" s="196">
        <v>173</v>
      </c>
      <c r="AG35" s="168">
        <v>2</v>
      </c>
      <c r="AH35" s="151">
        <f t="shared" si="2"/>
        <v>180.66666666666666</v>
      </c>
      <c r="AI35" s="41">
        <f t="shared" si="3"/>
        <v>17</v>
      </c>
      <c r="AJ35" s="18"/>
    </row>
    <row r="36" spans="1:36" s="9" customFormat="1" ht="20.25" customHeight="1" x14ac:dyDescent="0.25">
      <c r="A36" s="152" t="s">
        <v>60</v>
      </c>
      <c r="B36" s="153" t="s">
        <v>54</v>
      </c>
      <c r="C36" s="154" t="s">
        <v>19</v>
      </c>
      <c r="D36" s="155"/>
      <c r="E36" s="156"/>
      <c r="F36" s="156"/>
      <c r="G36" s="157"/>
      <c r="H36" s="158"/>
      <c r="I36" s="159">
        <v>110</v>
      </c>
      <c r="J36" s="156">
        <v>88</v>
      </c>
      <c r="K36" s="156">
        <v>10</v>
      </c>
      <c r="L36" s="157">
        <v>198</v>
      </c>
      <c r="M36" s="161">
        <v>4</v>
      </c>
      <c r="N36" s="162">
        <v>130</v>
      </c>
      <c r="O36" s="163">
        <v>70</v>
      </c>
      <c r="P36" s="163">
        <v>10</v>
      </c>
      <c r="Q36" s="181">
        <v>200</v>
      </c>
      <c r="R36" s="158">
        <v>2</v>
      </c>
      <c r="S36" s="164"/>
      <c r="T36" s="163"/>
      <c r="U36" s="163"/>
      <c r="V36" s="160"/>
      <c r="W36" s="161"/>
      <c r="X36" s="162">
        <v>125</v>
      </c>
      <c r="Y36" s="163">
        <v>68</v>
      </c>
      <c r="Z36" s="163">
        <v>9</v>
      </c>
      <c r="AA36" s="160">
        <v>193</v>
      </c>
      <c r="AB36" s="158">
        <v>1</v>
      </c>
      <c r="AC36" s="165"/>
      <c r="AD36" s="166"/>
      <c r="AE36" s="166"/>
      <c r="AF36" s="167"/>
      <c r="AG36" s="168"/>
      <c r="AH36" s="151">
        <f t="shared" si="2"/>
        <v>197</v>
      </c>
      <c r="AI36" s="41">
        <f t="shared" si="3"/>
        <v>7</v>
      </c>
      <c r="AJ36" s="18"/>
    </row>
    <row r="37" spans="1:36" s="9" customFormat="1" ht="20.25" customHeight="1" thickBot="1" x14ac:dyDescent="0.3">
      <c r="A37" s="99">
        <v>14</v>
      </c>
      <c r="B37" s="140" t="s">
        <v>18</v>
      </c>
      <c r="C37" s="23" t="s">
        <v>16</v>
      </c>
      <c r="D37" s="111"/>
      <c r="E37" s="32"/>
      <c r="F37" s="16"/>
      <c r="G37" s="118"/>
      <c r="H37" s="112"/>
      <c r="I37" s="107"/>
      <c r="J37" s="68"/>
      <c r="K37" s="68"/>
      <c r="L37" s="118"/>
      <c r="M37" s="61"/>
      <c r="N37" s="182">
        <v>130</v>
      </c>
      <c r="O37" s="183">
        <v>70</v>
      </c>
      <c r="P37" s="183">
        <v>14</v>
      </c>
      <c r="Q37" s="184">
        <v>200</v>
      </c>
      <c r="R37" s="112">
        <v>1</v>
      </c>
      <c r="S37" s="107"/>
      <c r="T37" s="68"/>
      <c r="U37" s="68"/>
      <c r="V37" s="118"/>
      <c r="W37" s="61"/>
      <c r="X37" s="67"/>
      <c r="Y37" s="68"/>
      <c r="Z37" s="68"/>
      <c r="AA37" s="118"/>
      <c r="AB37" s="112"/>
      <c r="AC37" s="69"/>
      <c r="AD37" s="70"/>
      <c r="AE37" s="70"/>
      <c r="AF37" s="137"/>
      <c r="AG37" s="112"/>
      <c r="AH37" s="170">
        <f t="shared" si="2"/>
        <v>200</v>
      </c>
      <c r="AI37" s="41">
        <f t="shared" si="3"/>
        <v>1</v>
      </c>
      <c r="AJ37" s="18"/>
    </row>
    <row r="38" spans="1:36" s="9" customFormat="1" ht="20.25" hidden="1" customHeight="1" x14ac:dyDescent="0.25">
      <c r="A38" s="71" t="s">
        <v>22</v>
      </c>
      <c r="B38" s="72" t="s">
        <v>20</v>
      </c>
      <c r="C38" s="73" t="s">
        <v>14</v>
      </c>
      <c r="D38" s="74"/>
      <c r="E38" s="74"/>
      <c r="F38" s="74"/>
      <c r="G38" s="75"/>
      <c r="H38" s="76"/>
      <c r="I38" s="74">
        <v>107</v>
      </c>
      <c r="J38" s="74">
        <v>60</v>
      </c>
      <c r="K38" s="74">
        <v>14</v>
      </c>
      <c r="L38" s="77">
        <f t="shared" ref="L38" si="4">+I38+J38</f>
        <v>167</v>
      </c>
      <c r="M38" s="76">
        <v>1</v>
      </c>
      <c r="N38" s="78"/>
      <c r="O38" s="78"/>
      <c r="P38" s="78"/>
      <c r="Q38" s="75"/>
      <c r="R38" s="76"/>
      <c r="S38" s="78">
        <v>116</v>
      </c>
      <c r="T38" s="78">
        <v>87</v>
      </c>
      <c r="U38" s="78">
        <v>6</v>
      </c>
      <c r="V38" s="79">
        <f t="shared" ref="V38:V39" si="5">+S38+T38</f>
        <v>203</v>
      </c>
      <c r="W38" s="76">
        <v>5</v>
      </c>
      <c r="X38" s="78"/>
      <c r="Y38" s="78"/>
      <c r="Z38" s="78"/>
      <c r="AA38" s="75"/>
      <c r="AB38" s="76"/>
      <c r="AC38" s="78"/>
      <c r="AD38" s="78"/>
      <c r="AE38" s="78"/>
      <c r="AF38" s="75">
        <f t="shared" ref="AF38:AF39" si="6">+AC38+AD38</f>
        <v>0</v>
      </c>
      <c r="AG38" s="80"/>
      <c r="AH38" s="81">
        <f>AVERAGE(G38,L38,V38)</f>
        <v>185</v>
      </c>
      <c r="AI38" s="66">
        <f t="shared" ref="AI38:AI40" si="7">SUM(H38+M38+R38+W38+AB38+AG38)</f>
        <v>6</v>
      </c>
      <c r="AJ38" s="18"/>
    </row>
    <row r="39" spans="1:36" s="9" customFormat="1" ht="20.25" hidden="1" customHeight="1" x14ac:dyDescent="0.25">
      <c r="A39" s="51" t="s">
        <v>23</v>
      </c>
      <c r="B39" s="43" t="s">
        <v>18</v>
      </c>
      <c r="C39" s="44" t="s">
        <v>16</v>
      </c>
      <c r="D39" s="12">
        <v>91</v>
      </c>
      <c r="E39" s="12">
        <v>60</v>
      </c>
      <c r="F39" s="12">
        <v>10</v>
      </c>
      <c r="G39" s="48">
        <f>+D39+E39</f>
        <v>151</v>
      </c>
      <c r="H39" s="45">
        <v>1</v>
      </c>
      <c r="I39" s="12"/>
      <c r="J39" s="12"/>
      <c r="K39" s="12"/>
      <c r="L39" s="46"/>
      <c r="M39" s="45"/>
      <c r="N39" s="27">
        <v>103</v>
      </c>
      <c r="O39" s="27">
        <v>75</v>
      </c>
      <c r="P39" s="27">
        <v>9</v>
      </c>
      <c r="Q39" s="49">
        <f>+N39+O39</f>
        <v>178</v>
      </c>
      <c r="R39" s="45">
        <v>1</v>
      </c>
      <c r="S39" s="27">
        <v>100</v>
      </c>
      <c r="T39" s="27">
        <v>47</v>
      </c>
      <c r="U39" s="27">
        <v>14</v>
      </c>
      <c r="V39" s="49">
        <f t="shared" si="5"/>
        <v>147</v>
      </c>
      <c r="W39" s="45">
        <v>1</v>
      </c>
      <c r="X39" s="27">
        <v>89</v>
      </c>
      <c r="Y39" s="27">
        <v>60</v>
      </c>
      <c r="Z39" s="27">
        <v>22</v>
      </c>
      <c r="AA39" s="49">
        <f>+X39+Y39</f>
        <v>149</v>
      </c>
      <c r="AB39" s="45">
        <v>1</v>
      </c>
      <c r="AC39" s="27"/>
      <c r="AD39" s="27"/>
      <c r="AE39" s="27"/>
      <c r="AF39" s="46">
        <f t="shared" si="6"/>
        <v>0</v>
      </c>
      <c r="AG39" s="47"/>
      <c r="AH39" s="50">
        <f>AVERAGE(G39,L39,Q39,V39,AA39)</f>
        <v>156.25</v>
      </c>
      <c r="AI39" s="41">
        <f t="shared" si="7"/>
        <v>4</v>
      </c>
      <c r="AJ39" s="18"/>
    </row>
    <row r="40" spans="1:36" ht="16.5" hidden="1" customHeight="1" thickBot="1" x14ac:dyDescent="0.3">
      <c r="A40" s="52" t="s">
        <v>33</v>
      </c>
      <c r="B40" s="56" t="s">
        <v>32</v>
      </c>
      <c r="C40" s="53" t="s">
        <v>19</v>
      </c>
      <c r="D40" s="16"/>
      <c r="E40" s="16"/>
      <c r="F40" s="16"/>
      <c r="G40" s="57"/>
      <c r="H40" s="54"/>
      <c r="I40" s="16"/>
      <c r="J40" s="16"/>
      <c r="K40" s="16"/>
      <c r="L40" s="58"/>
      <c r="M40" s="54"/>
      <c r="N40" s="32"/>
      <c r="O40" s="32"/>
      <c r="P40" s="32"/>
      <c r="Q40" s="59"/>
      <c r="R40" s="60"/>
      <c r="S40" s="32">
        <v>95</v>
      </c>
      <c r="T40" s="32">
        <v>60</v>
      </c>
      <c r="U40" s="32">
        <v>9</v>
      </c>
      <c r="V40" s="59">
        <v>155</v>
      </c>
      <c r="W40" s="54">
        <v>2</v>
      </c>
      <c r="X40" s="32"/>
      <c r="Y40" s="32"/>
      <c r="Z40" s="32"/>
      <c r="AA40" s="58"/>
      <c r="AB40" s="54"/>
      <c r="AC40" s="32"/>
      <c r="AD40" s="32"/>
      <c r="AE40" s="32"/>
      <c r="AF40" s="58">
        <v>0</v>
      </c>
      <c r="AG40" s="61"/>
      <c r="AH40" s="62">
        <f>AVERAGE(G40,L40,Q40,V40)</f>
        <v>155</v>
      </c>
      <c r="AI40" s="42">
        <f t="shared" si="7"/>
        <v>2</v>
      </c>
    </row>
    <row r="41" spans="1:36" ht="6" customHeight="1" thickBot="1" x14ac:dyDescent="0.3">
      <c r="A41" s="18"/>
      <c r="C41" s="18"/>
      <c r="W41" s="55"/>
      <c r="AB41" s="55"/>
    </row>
    <row r="42" spans="1:36" ht="39" customHeight="1" thickBot="1" x14ac:dyDescent="0.3">
      <c r="A42" s="203" t="s">
        <v>12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5"/>
    </row>
    <row r="43" spans="1:36" ht="45" customHeight="1" thickBot="1" x14ac:dyDescent="0.3">
      <c r="A43" s="206" t="s">
        <v>0</v>
      </c>
      <c r="B43" s="214" t="s">
        <v>1</v>
      </c>
      <c r="C43" s="212" t="s">
        <v>2</v>
      </c>
      <c r="D43" s="200" t="s">
        <v>34</v>
      </c>
      <c r="E43" s="201"/>
      <c r="F43" s="201"/>
      <c r="G43" s="201"/>
      <c r="H43" s="202"/>
      <c r="I43" s="200" t="s">
        <v>35</v>
      </c>
      <c r="J43" s="201"/>
      <c r="K43" s="201"/>
      <c r="L43" s="201"/>
      <c r="M43" s="202"/>
      <c r="N43" s="200" t="s">
        <v>36</v>
      </c>
      <c r="O43" s="201"/>
      <c r="P43" s="201"/>
      <c r="Q43" s="201"/>
      <c r="R43" s="202"/>
      <c r="S43" s="200" t="s">
        <v>37</v>
      </c>
      <c r="T43" s="201"/>
      <c r="U43" s="201"/>
      <c r="V43" s="201"/>
      <c r="W43" s="202"/>
      <c r="X43" s="200" t="s">
        <v>38</v>
      </c>
      <c r="Y43" s="201"/>
      <c r="Z43" s="201"/>
      <c r="AA43" s="201"/>
      <c r="AB43" s="202"/>
      <c r="AC43" s="216" t="s">
        <v>64</v>
      </c>
      <c r="AD43" s="217"/>
      <c r="AE43" s="217"/>
      <c r="AF43" s="217"/>
      <c r="AG43" s="218"/>
      <c r="AH43" s="208"/>
      <c r="AI43" s="209"/>
    </row>
    <row r="44" spans="1:36" ht="34.5" customHeight="1" thickBot="1" x14ac:dyDescent="0.3">
      <c r="A44" s="207"/>
      <c r="B44" s="215"/>
      <c r="C44" s="213"/>
      <c r="D44" s="5" t="s">
        <v>3</v>
      </c>
      <c r="E44" s="6" t="s">
        <v>4</v>
      </c>
      <c r="F44" s="6" t="s">
        <v>5</v>
      </c>
      <c r="G44" s="7" t="s">
        <v>6</v>
      </c>
      <c r="H44" s="13" t="s">
        <v>7</v>
      </c>
      <c r="I44" s="5" t="s">
        <v>3</v>
      </c>
      <c r="J44" s="6" t="s">
        <v>4</v>
      </c>
      <c r="K44" s="6" t="s">
        <v>5</v>
      </c>
      <c r="L44" s="7" t="s">
        <v>6</v>
      </c>
      <c r="M44" s="13" t="s">
        <v>7</v>
      </c>
      <c r="N44" s="5" t="s">
        <v>3</v>
      </c>
      <c r="O44" s="6" t="s">
        <v>4</v>
      </c>
      <c r="P44" s="6" t="s">
        <v>5</v>
      </c>
      <c r="Q44" s="7" t="s">
        <v>6</v>
      </c>
      <c r="R44" s="13" t="s">
        <v>7</v>
      </c>
      <c r="S44" s="5" t="s">
        <v>3</v>
      </c>
      <c r="T44" s="6" t="s">
        <v>4</v>
      </c>
      <c r="U44" s="6" t="s">
        <v>5</v>
      </c>
      <c r="V44" s="7" t="s">
        <v>6</v>
      </c>
      <c r="W44" s="13" t="s">
        <v>7</v>
      </c>
      <c r="X44" s="5" t="s">
        <v>3</v>
      </c>
      <c r="Y44" s="6" t="s">
        <v>4</v>
      </c>
      <c r="Z44" s="6" t="s">
        <v>5</v>
      </c>
      <c r="AA44" s="7" t="s">
        <v>6</v>
      </c>
      <c r="AB44" s="13" t="s">
        <v>7</v>
      </c>
      <c r="AC44" s="5" t="s">
        <v>3</v>
      </c>
      <c r="AD44" s="6" t="s">
        <v>4</v>
      </c>
      <c r="AE44" s="6" t="s">
        <v>5</v>
      </c>
      <c r="AF44" s="7" t="s">
        <v>6</v>
      </c>
      <c r="AG44" s="13" t="s">
        <v>7</v>
      </c>
      <c r="AH44" s="8" t="s">
        <v>9</v>
      </c>
      <c r="AI44" s="14" t="s">
        <v>10</v>
      </c>
    </row>
    <row r="45" spans="1:36" s="9" customFormat="1" ht="20.25" customHeight="1" x14ac:dyDescent="0.25">
      <c r="A45" s="138" t="s">
        <v>24</v>
      </c>
      <c r="B45" s="139" t="s">
        <v>15</v>
      </c>
      <c r="C45" s="21" t="s">
        <v>14</v>
      </c>
      <c r="D45" s="108"/>
      <c r="E45" s="74"/>
      <c r="F45" s="74"/>
      <c r="G45" s="116"/>
      <c r="H45" s="109"/>
      <c r="I45" s="85">
        <v>151</v>
      </c>
      <c r="J45" s="74">
        <v>58</v>
      </c>
      <c r="K45" s="74">
        <v>12</v>
      </c>
      <c r="L45" s="147">
        <v>209</v>
      </c>
      <c r="M45" s="113">
        <v>10</v>
      </c>
      <c r="N45" s="175">
        <v>175</v>
      </c>
      <c r="O45" s="78">
        <v>88</v>
      </c>
      <c r="P45" s="78">
        <v>3</v>
      </c>
      <c r="Q45" s="180">
        <v>263</v>
      </c>
      <c r="R45" s="109">
        <v>27</v>
      </c>
      <c r="S45" s="11">
        <f>92+71</f>
        <v>163</v>
      </c>
      <c r="T45" s="12">
        <f>44+26</f>
        <v>70</v>
      </c>
      <c r="U45" s="12">
        <v>8</v>
      </c>
      <c r="V45" s="148">
        <f>S45+T45</f>
        <v>233</v>
      </c>
      <c r="W45" s="113">
        <v>15</v>
      </c>
      <c r="X45" s="175">
        <v>191</v>
      </c>
      <c r="Y45" s="78">
        <v>70</v>
      </c>
      <c r="Z45" s="78">
        <v>6</v>
      </c>
      <c r="AA45" s="180">
        <v>261</v>
      </c>
      <c r="AB45" s="109">
        <v>26</v>
      </c>
      <c r="AC45" s="177">
        <v>163</v>
      </c>
      <c r="AD45" s="179">
        <v>66</v>
      </c>
      <c r="AE45" s="179">
        <v>9</v>
      </c>
      <c r="AF45" s="191">
        <v>229</v>
      </c>
      <c r="AG45" s="186">
        <v>36</v>
      </c>
      <c r="AH45" s="187">
        <f>AVERAGE(G45,L45,Q45,V45,AA45,AF45)</f>
        <v>239</v>
      </c>
      <c r="AI45" s="66">
        <f>SUM(H45+M45+R45+W45+AB45+AG45)</f>
        <v>114</v>
      </c>
      <c r="AJ45" s="18"/>
    </row>
    <row r="46" spans="1:36" s="9" customFormat="1" ht="20.25" customHeight="1" x14ac:dyDescent="0.25">
      <c r="A46" s="98" t="s">
        <v>25</v>
      </c>
      <c r="B46" s="101" t="s">
        <v>53</v>
      </c>
      <c r="C46" s="22" t="s">
        <v>43</v>
      </c>
      <c r="D46" s="11">
        <v>92</v>
      </c>
      <c r="E46" s="12">
        <v>43</v>
      </c>
      <c r="F46" s="12">
        <v>20</v>
      </c>
      <c r="G46" s="150">
        <f>+D46+E46</f>
        <v>135</v>
      </c>
      <c r="H46" s="110">
        <v>11</v>
      </c>
      <c r="I46" s="172">
        <v>148</v>
      </c>
      <c r="J46" s="173">
        <v>23</v>
      </c>
      <c r="K46" s="173">
        <v>20</v>
      </c>
      <c r="L46" s="150">
        <v>171</v>
      </c>
      <c r="M46" s="114">
        <v>3</v>
      </c>
      <c r="N46" s="174">
        <v>135</v>
      </c>
      <c r="O46" s="173">
        <v>76</v>
      </c>
      <c r="P46" s="173">
        <v>10</v>
      </c>
      <c r="Q46" s="148">
        <v>211</v>
      </c>
      <c r="R46" s="110">
        <v>10</v>
      </c>
      <c r="S46" s="11">
        <f>76+80</f>
        <v>156</v>
      </c>
      <c r="T46" s="12">
        <f>36+34</f>
        <v>70</v>
      </c>
      <c r="U46" s="12">
        <v>9</v>
      </c>
      <c r="V46" s="148">
        <f>S46+T46</f>
        <v>226</v>
      </c>
      <c r="W46" s="114">
        <v>9</v>
      </c>
      <c r="X46" s="174">
        <v>118</v>
      </c>
      <c r="Y46" s="173">
        <v>50</v>
      </c>
      <c r="Z46" s="173">
        <v>19</v>
      </c>
      <c r="AA46" s="117">
        <v>168</v>
      </c>
      <c r="AB46" s="110">
        <v>7</v>
      </c>
      <c r="AC46" s="176">
        <v>122</v>
      </c>
      <c r="AD46" s="178">
        <v>35</v>
      </c>
      <c r="AE46" s="178">
        <v>19</v>
      </c>
      <c r="AF46" s="193">
        <v>157</v>
      </c>
      <c r="AG46" s="134">
        <v>14</v>
      </c>
      <c r="AH46" s="151">
        <f>AVERAGE(G46,L46,Q46,V46,AA46,AF46)</f>
        <v>178</v>
      </c>
      <c r="AI46" s="41">
        <f>SUM(H46+M46+R46+W46+AB46+AG46)</f>
        <v>54</v>
      </c>
      <c r="AJ46" s="18"/>
    </row>
    <row r="47" spans="1:36" s="9" customFormat="1" ht="20.25" customHeight="1" x14ac:dyDescent="0.25">
      <c r="A47" s="98" t="s">
        <v>26</v>
      </c>
      <c r="B47" s="101" t="s">
        <v>58</v>
      </c>
      <c r="C47" s="22" t="s">
        <v>16</v>
      </c>
      <c r="D47" s="11"/>
      <c r="E47" s="12"/>
      <c r="F47" s="12"/>
      <c r="G47" s="117"/>
      <c r="H47" s="110"/>
      <c r="I47" s="19">
        <v>141</v>
      </c>
      <c r="J47" s="12">
        <v>77</v>
      </c>
      <c r="K47" s="12">
        <v>4</v>
      </c>
      <c r="L47" s="148">
        <v>218</v>
      </c>
      <c r="M47" s="114">
        <v>17</v>
      </c>
      <c r="N47" s="28"/>
      <c r="O47" s="27"/>
      <c r="P47" s="27"/>
      <c r="Q47" s="117"/>
      <c r="R47" s="110"/>
      <c r="S47" s="11">
        <f>77+93</f>
        <v>170</v>
      </c>
      <c r="T47" s="12">
        <f>35+31</f>
        <v>66</v>
      </c>
      <c r="U47" s="12">
        <v>5</v>
      </c>
      <c r="V47" s="148">
        <f>S47+T47</f>
        <v>236</v>
      </c>
      <c r="W47" s="114">
        <v>21</v>
      </c>
      <c r="X47" s="28"/>
      <c r="Y47" s="27"/>
      <c r="Z47" s="27"/>
      <c r="AA47" s="117"/>
      <c r="AB47" s="110"/>
      <c r="AC47" s="65"/>
      <c r="AD47" s="64"/>
      <c r="AE47" s="64"/>
      <c r="AF47" s="136"/>
      <c r="AG47" s="134"/>
      <c r="AH47" s="128">
        <f>AVERAGE(G47,L47,Q47,V47,AA47,AF47)</f>
        <v>227</v>
      </c>
      <c r="AI47" s="41">
        <f>SUM(H47+M47+R47+W47+AB47+AG47)</f>
        <v>38</v>
      </c>
      <c r="AJ47" s="18"/>
    </row>
    <row r="48" spans="1:36" s="9" customFormat="1" ht="20.25" customHeight="1" x14ac:dyDescent="0.25">
      <c r="A48" s="98" t="s">
        <v>27</v>
      </c>
      <c r="B48" s="101"/>
      <c r="C48" s="22"/>
      <c r="D48" s="11"/>
      <c r="E48" s="12"/>
      <c r="F48" s="12"/>
      <c r="G48" s="117"/>
      <c r="H48" s="110"/>
      <c r="I48" s="19"/>
      <c r="J48" s="12"/>
      <c r="K48" s="12"/>
      <c r="L48" s="117"/>
      <c r="M48" s="114"/>
      <c r="N48" s="28"/>
      <c r="O48" s="27"/>
      <c r="P48" s="27"/>
      <c r="Q48" s="117"/>
      <c r="R48" s="110"/>
      <c r="S48" s="35"/>
      <c r="T48" s="27"/>
      <c r="U48" s="27"/>
      <c r="V48" s="117"/>
      <c r="W48" s="114"/>
      <c r="X48" s="28"/>
      <c r="Y48" s="27"/>
      <c r="Z48" s="27"/>
      <c r="AA48" s="117"/>
      <c r="AB48" s="110"/>
      <c r="AC48" s="65"/>
      <c r="AD48" s="64"/>
      <c r="AE48" s="64"/>
      <c r="AF48" s="136"/>
      <c r="AG48" s="134"/>
      <c r="AH48" s="129"/>
      <c r="AI48" s="41">
        <f t="shared" ref="AI48:AI52" si="8">SUM(H48+M48+R48+W48+AB48+AG48)</f>
        <v>0</v>
      </c>
      <c r="AJ48" s="18"/>
    </row>
    <row r="49" spans="1:36" s="9" customFormat="1" ht="20.25" customHeight="1" x14ac:dyDescent="0.25">
      <c r="A49" s="98" t="s">
        <v>28</v>
      </c>
      <c r="B49" s="101"/>
      <c r="C49" s="22"/>
      <c r="D49" s="11"/>
      <c r="E49" s="12"/>
      <c r="F49" s="12"/>
      <c r="G49" s="117"/>
      <c r="H49" s="110"/>
      <c r="I49" s="19"/>
      <c r="J49" s="12"/>
      <c r="K49" s="12"/>
      <c r="L49" s="117"/>
      <c r="M49" s="114"/>
      <c r="N49" s="28"/>
      <c r="O49" s="27"/>
      <c r="P49" s="27"/>
      <c r="Q49" s="117"/>
      <c r="R49" s="110"/>
      <c r="S49" s="35"/>
      <c r="T49" s="27"/>
      <c r="U49" s="27"/>
      <c r="V49" s="117"/>
      <c r="W49" s="114"/>
      <c r="X49" s="28"/>
      <c r="Y49" s="27"/>
      <c r="Z49" s="27"/>
      <c r="AA49" s="117"/>
      <c r="AB49" s="110"/>
      <c r="AC49" s="65"/>
      <c r="AD49" s="64"/>
      <c r="AE49" s="64"/>
      <c r="AF49" s="136"/>
      <c r="AG49" s="133"/>
      <c r="AH49" s="128"/>
      <c r="AI49" s="41">
        <f t="shared" si="8"/>
        <v>0</v>
      </c>
      <c r="AJ49" s="18"/>
    </row>
    <row r="50" spans="1:36" s="9" customFormat="1" ht="20.25" customHeight="1" x14ac:dyDescent="0.25">
      <c r="A50" s="98" t="s">
        <v>29</v>
      </c>
      <c r="B50" s="101"/>
      <c r="C50" s="22"/>
      <c r="D50" s="11"/>
      <c r="E50" s="12"/>
      <c r="F50" s="12"/>
      <c r="G50" s="117"/>
      <c r="H50" s="110"/>
      <c r="I50" s="19"/>
      <c r="J50" s="12"/>
      <c r="K50" s="12"/>
      <c r="L50" s="117"/>
      <c r="M50" s="114"/>
      <c r="N50" s="28"/>
      <c r="O50" s="27"/>
      <c r="P50" s="27"/>
      <c r="Q50" s="117"/>
      <c r="R50" s="110"/>
      <c r="S50" s="35"/>
      <c r="T50" s="27"/>
      <c r="U50" s="27"/>
      <c r="V50" s="117"/>
      <c r="W50" s="114"/>
      <c r="X50" s="28"/>
      <c r="Y50" s="27"/>
      <c r="Z50" s="27"/>
      <c r="AA50" s="117"/>
      <c r="AB50" s="110"/>
      <c r="AC50" s="65"/>
      <c r="AD50" s="64"/>
      <c r="AE50" s="64"/>
      <c r="AF50" s="136"/>
      <c r="AG50" s="134"/>
      <c r="AH50" s="128"/>
      <c r="AI50" s="41">
        <f t="shared" si="8"/>
        <v>0</v>
      </c>
      <c r="AJ50" s="18"/>
    </row>
    <row r="51" spans="1:36" s="9" customFormat="1" ht="20.25" customHeight="1" x14ac:dyDescent="0.25">
      <c r="A51" s="98" t="s">
        <v>30</v>
      </c>
      <c r="B51" s="101"/>
      <c r="C51" s="22"/>
      <c r="D51" s="11"/>
      <c r="E51" s="12"/>
      <c r="F51" s="12"/>
      <c r="G51" s="117"/>
      <c r="H51" s="110"/>
      <c r="I51" s="19"/>
      <c r="J51" s="12"/>
      <c r="K51" s="12"/>
      <c r="L51" s="117"/>
      <c r="M51" s="114"/>
      <c r="N51" s="28"/>
      <c r="O51" s="27"/>
      <c r="P51" s="27"/>
      <c r="Q51" s="117"/>
      <c r="R51" s="110"/>
      <c r="S51" s="35"/>
      <c r="T51" s="27"/>
      <c r="U51" s="27"/>
      <c r="V51" s="117"/>
      <c r="W51" s="114"/>
      <c r="X51" s="28"/>
      <c r="Y51" s="27"/>
      <c r="Z51" s="27"/>
      <c r="AA51" s="117"/>
      <c r="AB51" s="110"/>
      <c r="AC51" s="65"/>
      <c r="AD51" s="64"/>
      <c r="AE51" s="64"/>
      <c r="AF51" s="136"/>
      <c r="AG51" s="134"/>
      <c r="AH51" s="129"/>
      <c r="AI51" s="41">
        <f t="shared" si="8"/>
        <v>0</v>
      </c>
      <c r="AJ51" s="18"/>
    </row>
    <row r="52" spans="1:36" s="9" customFormat="1" ht="20.25" customHeight="1" thickBot="1" x14ac:dyDescent="0.3">
      <c r="A52" s="99" t="s">
        <v>31</v>
      </c>
      <c r="B52" s="102"/>
      <c r="C52" s="23"/>
      <c r="D52" s="111"/>
      <c r="E52" s="16"/>
      <c r="F52" s="16"/>
      <c r="G52" s="141"/>
      <c r="H52" s="142"/>
      <c r="I52" s="20"/>
      <c r="J52" s="16"/>
      <c r="K52" s="16"/>
      <c r="L52" s="141"/>
      <c r="M52" s="143"/>
      <c r="N52" s="31"/>
      <c r="O52" s="32"/>
      <c r="P52" s="32"/>
      <c r="Q52" s="141"/>
      <c r="R52" s="142"/>
      <c r="S52" s="36"/>
      <c r="T52" s="32"/>
      <c r="U52" s="32"/>
      <c r="V52" s="141"/>
      <c r="W52" s="143"/>
      <c r="X52" s="31"/>
      <c r="Y52" s="32"/>
      <c r="Z52" s="32"/>
      <c r="AA52" s="141"/>
      <c r="AB52" s="142"/>
      <c r="AC52" s="144"/>
      <c r="AD52" s="145"/>
      <c r="AE52" s="145"/>
      <c r="AF52" s="137"/>
      <c r="AG52" s="112"/>
      <c r="AH52" s="146"/>
      <c r="AI52" s="42">
        <f t="shared" si="8"/>
        <v>0</v>
      </c>
      <c r="AJ52" s="18"/>
    </row>
    <row r="53" spans="1:36" s="9" customFormat="1" ht="20.25" hidden="1" customHeight="1" x14ac:dyDescent="0.25">
      <c r="A53" s="82" t="s">
        <v>21</v>
      </c>
      <c r="B53" s="83" t="s">
        <v>15</v>
      </c>
      <c r="C53" s="84" t="s">
        <v>14</v>
      </c>
      <c r="D53" s="85"/>
      <c r="E53" s="74"/>
      <c r="F53" s="74"/>
      <c r="G53" s="63"/>
      <c r="H53" s="86"/>
      <c r="I53" s="85">
        <v>144</v>
      </c>
      <c r="J53" s="74">
        <v>51</v>
      </c>
      <c r="K53" s="74">
        <v>15</v>
      </c>
      <c r="L53" s="87">
        <f t="shared" ref="L53" si="9">+I53+J53</f>
        <v>195</v>
      </c>
      <c r="M53" s="86">
        <v>3</v>
      </c>
      <c r="N53" s="88">
        <v>134</v>
      </c>
      <c r="O53" s="78">
        <v>59</v>
      </c>
      <c r="P53" s="78">
        <v>10</v>
      </c>
      <c r="Q53" s="89">
        <f t="shared" ref="Q53:Q54" si="10">+N53+O53</f>
        <v>193</v>
      </c>
      <c r="R53" s="90">
        <v>3</v>
      </c>
      <c r="S53" s="88"/>
      <c r="T53" s="78"/>
      <c r="U53" s="78"/>
      <c r="V53" s="63"/>
      <c r="W53" s="91"/>
      <c r="X53" s="88"/>
      <c r="Y53" s="78"/>
      <c r="Z53" s="78"/>
      <c r="AA53" s="63"/>
      <c r="AB53" s="91"/>
      <c r="AC53" s="88"/>
      <c r="AD53" s="78"/>
      <c r="AE53" s="78"/>
      <c r="AF53" s="92">
        <f>+AC53+AD53</f>
        <v>0</v>
      </c>
      <c r="AG53" s="86"/>
      <c r="AH53" s="93">
        <f>AVERAGE(G53,L53,Q53,AF53)</f>
        <v>129.33333333333334</v>
      </c>
      <c r="AI53" s="94">
        <f>SUM(H53+M53+R53+W53+AB53+AG53)</f>
        <v>6</v>
      </c>
      <c r="AJ53" s="18"/>
    </row>
    <row r="54" spans="1:36" s="9" customFormat="1" ht="20.25" hidden="1" customHeight="1" thickBot="1" x14ac:dyDescent="0.3">
      <c r="A54" s="34" t="s">
        <v>22</v>
      </c>
      <c r="B54" s="33" t="s">
        <v>17</v>
      </c>
      <c r="C54" s="23" t="s">
        <v>16</v>
      </c>
      <c r="D54" s="20">
        <v>119</v>
      </c>
      <c r="E54" s="16">
        <v>42</v>
      </c>
      <c r="F54" s="16">
        <v>13</v>
      </c>
      <c r="G54" s="38">
        <f>+D54+E54</f>
        <v>161</v>
      </c>
      <c r="H54" s="25">
        <v>1</v>
      </c>
      <c r="I54" s="20"/>
      <c r="J54" s="16"/>
      <c r="K54" s="16"/>
      <c r="L54" s="30"/>
      <c r="M54" s="25"/>
      <c r="N54" s="36">
        <v>119</v>
      </c>
      <c r="O54" s="32">
        <v>41</v>
      </c>
      <c r="P54" s="32">
        <v>14</v>
      </c>
      <c r="Q54" s="39">
        <f t="shared" si="10"/>
        <v>160</v>
      </c>
      <c r="R54" s="37">
        <v>1</v>
      </c>
      <c r="S54" s="36">
        <v>118</v>
      </c>
      <c r="T54" s="32">
        <v>42</v>
      </c>
      <c r="U54" s="32">
        <v>13</v>
      </c>
      <c r="V54" s="39">
        <f>+S54+T54</f>
        <v>160</v>
      </c>
      <c r="W54" s="29">
        <v>1</v>
      </c>
      <c r="X54" s="36"/>
      <c r="Y54" s="32"/>
      <c r="Z54" s="32"/>
      <c r="AA54" s="30"/>
      <c r="AB54" s="29"/>
      <c r="AC54" s="36"/>
      <c r="AD54" s="32"/>
      <c r="AE54" s="32"/>
      <c r="AF54" s="63">
        <f>+AC54+AD54</f>
        <v>0</v>
      </c>
      <c r="AG54" s="25"/>
      <c r="AH54" s="40">
        <f>AVERAGE(G54,L54,Q54,V54,AF54)</f>
        <v>120.25</v>
      </c>
      <c r="AI54" s="24">
        <f>SUM(H54+M54+R54+W54+AB54+AG54)</f>
        <v>3</v>
      </c>
      <c r="AJ54" s="18"/>
    </row>
    <row r="57" spans="1:36" x14ac:dyDescent="0.25">
      <c r="M57" s="10"/>
      <c r="R57" s="10"/>
      <c r="W57" s="10"/>
      <c r="AB57" s="10"/>
      <c r="AG57" s="10"/>
    </row>
    <row r="58" spans="1:36" x14ac:dyDescent="0.25">
      <c r="T58" s="15"/>
    </row>
  </sheetData>
  <sortState xmlns:xlrd2="http://schemas.microsoft.com/office/spreadsheetml/2017/richdata2" ref="B24:AI37">
    <sortCondition descending="1" ref="AI24:AI37"/>
  </sortState>
  <mergeCells count="45">
    <mergeCell ref="I43:M43"/>
    <mergeCell ref="A2:AI2"/>
    <mergeCell ref="A14:A15"/>
    <mergeCell ref="B14:B15"/>
    <mergeCell ref="C14:C15"/>
    <mergeCell ref="D14:H14"/>
    <mergeCell ref="A5:A6"/>
    <mergeCell ref="B5:B6"/>
    <mergeCell ref="C5:C6"/>
    <mergeCell ref="AH14:AI14"/>
    <mergeCell ref="AC5:AG5"/>
    <mergeCell ref="I14:M14"/>
    <mergeCell ref="N14:R14"/>
    <mergeCell ref="S5:W5"/>
    <mergeCell ref="A4:AI4"/>
    <mergeCell ref="A13:AI13"/>
    <mergeCell ref="A21:AI21"/>
    <mergeCell ref="N22:R22"/>
    <mergeCell ref="D22:H22"/>
    <mergeCell ref="N5:R5"/>
    <mergeCell ref="S14:W14"/>
    <mergeCell ref="X14:AB14"/>
    <mergeCell ref="AH5:AI5"/>
    <mergeCell ref="AH22:AI22"/>
    <mergeCell ref="AC22:AG22"/>
    <mergeCell ref="X5:AB5"/>
    <mergeCell ref="I5:M5"/>
    <mergeCell ref="AC14:AG14"/>
    <mergeCell ref="D5:H5"/>
    <mergeCell ref="D43:H43"/>
    <mergeCell ref="A42:AI42"/>
    <mergeCell ref="A22:A23"/>
    <mergeCell ref="I22:M22"/>
    <mergeCell ref="S22:W22"/>
    <mergeCell ref="X22:AB22"/>
    <mergeCell ref="AH43:AI43"/>
    <mergeCell ref="S43:W43"/>
    <mergeCell ref="A43:A44"/>
    <mergeCell ref="B22:B23"/>
    <mergeCell ref="C22:C23"/>
    <mergeCell ref="B43:B44"/>
    <mergeCell ref="C43:C44"/>
    <mergeCell ref="X43:AB43"/>
    <mergeCell ref="AC43:AG43"/>
    <mergeCell ref="N43:R43"/>
  </mergeCells>
  <phoneticPr fontId="9" type="noConversion"/>
  <printOptions horizontalCentered="1"/>
  <pageMargins left="3.937007874015748E-2" right="3.937007874015748E-2" top="0.19685039370078741" bottom="0.19685039370078741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Karel Bok</cp:lastModifiedBy>
  <cp:lastPrinted>2018-04-08T09:52:05Z</cp:lastPrinted>
  <dcterms:created xsi:type="dcterms:W3CDTF">2012-10-06T18:16:52Z</dcterms:created>
  <dcterms:modified xsi:type="dcterms:W3CDTF">2025-05-28T12:58:08Z</dcterms:modified>
</cp:coreProperties>
</file>