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PlKARCHIV\PMN\18-19\"/>
    </mc:Choice>
  </mc:AlternateContent>
  <xr:revisionPtr revIDLastSave="0" documentId="8_{F8CA63B4-5C3E-4500-BDE0-FE37B2B8C5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kem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" i="5" l="1"/>
  <c r="AM27" i="5"/>
  <c r="AM24" i="5"/>
  <c r="AM25" i="5"/>
  <c r="AM47" i="5"/>
  <c r="AM46" i="5"/>
  <c r="AM43" i="5"/>
  <c r="AM41" i="5"/>
  <c r="AM40" i="5"/>
  <c r="AM39" i="5"/>
  <c r="AN48" i="5"/>
  <c r="AN47" i="5"/>
  <c r="AN46" i="5"/>
  <c r="AN45" i="5"/>
  <c r="AN44" i="5"/>
  <c r="AN43" i="5"/>
  <c r="AN41" i="5"/>
  <c r="AN42" i="5"/>
  <c r="AN39" i="5"/>
  <c r="AN40" i="5"/>
  <c r="AN38" i="5"/>
  <c r="AN37" i="5"/>
  <c r="AN35" i="5"/>
  <c r="AN36" i="5"/>
  <c r="AN27" i="5"/>
  <c r="AN26" i="5"/>
  <c r="AN24" i="5"/>
  <c r="AN25" i="5"/>
  <c r="AN21" i="5"/>
  <c r="AN23" i="5"/>
  <c r="AN22" i="5"/>
  <c r="AN20" i="5"/>
  <c r="AM15" i="5"/>
  <c r="AN15" i="5"/>
  <c r="AN14" i="5"/>
  <c r="AN13" i="5"/>
  <c r="AN7" i="5"/>
  <c r="Q44" i="5"/>
  <c r="F45" i="5" l="1"/>
  <c r="E45" i="5"/>
  <c r="D45" i="5"/>
  <c r="E42" i="5"/>
  <c r="D42" i="5"/>
  <c r="E38" i="5"/>
  <c r="D38" i="5"/>
  <c r="E35" i="5"/>
  <c r="D35" i="5"/>
  <c r="E36" i="5"/>
  <c r="D36" i="5"/>
  <c r="E37" i="5"/>
  <c r="D37" i="5"/>
  <c r="G36" i="5" l="1"/>
  <c r="AM36" i="5" s="1"/>
  <c r="G38" i="5"/>
  <c r="AM38" i="5" s="1"/>
  <c r="G45" i="5"/>
  <c r="AM45" i="5" s="1"/>
  <c r="G37" i="5"/>
  <c r="AM37" i="5" s="1"/>
  <c r="G42" i="5"/>
  <c r="AM42" i="5" s="1"/>
  <c r="G35" i="5"/>
  <c r="AM35" i="5" s="1"/>
  <c r="E14" i="5"/>
  <c r="D14" i="5"/>
  <c r="E13" i="5"/>
  <c r="D13" i="5"/>
  <c r="E20" i="5"/>
  <c r="D20" i="5"/>
  <c r="E22" i="5"/>
  <c r="D22" i="5"/>
  <c r="E26" i="5"/>
  <c r="D26" i="5"/>
  <c r="E23" i="5"/>
  <c r="D23" i="5"/>
  <c r="E7" i="5"/>
  <c r="D7" i="5"/>
  <c r="E21" i="5"/>
  <c r="D21" i="5"/>
  <c r="G20" i="5" l="1"/>
  <c r="AM20" i="5" s="1"/>
  <c r="G7" i="5"/>
  <c r="AM7" i="5" s="1"/>
  <c r="G14" i="5"/>
  <c r="AM14" i="5" s="1"/>
  <c r="G26" i="5"/>
  <c r="AM26" i="5" s="1"/>
  <c r="G22" i="5"/>
  <c r="AM22" i="5" s="1"/>
  <c r="G21" i="5"/>
  <c r="AM21" i="5" s="1"/>
  <c r="G23" i="5"/>
  <c r="AM23" i="5" s="1"/>
  <c r="G13" i="5"/>
  <c r="AM13" i="5" s="1"/>
  <c r="AN8" i="5"/>
  <c r="AM30" i="5"/>
  <c r="AN30" i="5"/>
  <c r="AN29" i="5"/>
  <c r="AK29" i="5"/>
  <c r="AA29" i="5"/>
  <c r="V29" i="5"/>
  <c r="Q29" i="5"/>
  <c r="G29" i="5"/>
  <c r="G44" i="5"/>
  <c r="AM44" i="5" s="1"/>
  <c r="L48" i="5"/>
  <c r="AM48" i="5" s="1"/>
  <c r="AK28" i="5"/>
  <c r="L28" i="5"/>
  <c r="V28" i="5"/>
  <c r="AN28" i="5"/>
  <c r="AM28" i="5" l="1"/>
  <c r="AM29" i="5"/>
</calcChain>
</file>

<file path=xl/sharedStrings.xml><?xml version="1.0" encoding="utf-8"?>
<sst xmlns="http://schemas.openxmlformats.org/spreadsheetml/2006/main" count="285" uniqueCount="73">
  <si>
    <t>Pořadí</t>
  </si>
  <si>
    <t>Příjmení a jméno</t>
  </si>
  <si>
    <t>Oddíl</t>
  </si>
  <si>
    <t>Plné</t>
  </si>
  <si>
    <t>Dor.</t>
  </si>
  <si>
    <t>Ch</t>
  </si>
  <si>
    <t>Celk.</t>
  </si>
  <si>
    <t>Body</t>
  </si>
  <si>
    <t>MLADŠÍ  ŽÁKYNĚ</t>
  </si>
  <si>
    <t>Celkový průměr</t>
  </si>
  <si>
    <t>Celk. body</t>
  </si>
  <si>
    <t>MLADŠÍ  ŽÁCI</t>
  </si>
  <si>
    <t>STARŠÍ  ŽÁCI</t>
  </si>
  <si>
    <t>STARŠÍ ŽÁKYNĚ</t>
  </si>
  <si>
    <t>TJ Sokol Zahořany</t>
  </si>
  <si>
    <t>Kutil Radek</t>
  </si>
  <si>
    <t>SKK Rokycany</t>
  </si>
  <si>
    <t>Zbranek Tadeáš</t>
  </si>
  <si>
    <t>Šimek Josef</t>
  </si>
  <si>
    <t>Kuželky Holýšov</t>
  </si>
  <si>
    <t>Pajdar Jáchym</t>
  </si>
  <si>
    <t>9.</t>
  </si>
  <si>
    <t>10.</t>
  </si>
  <si>
    <t>11.</t>
  </si>
  <si>
    <t>1.</t>
  </si>
  <si>
    <t>2.</t>
  </si>
  <si>
    <t>3.</t>
  </si>
  <si>
    <t>4.</t>
  </si>
  <si>
    <t>5.</t>
  </si>
  <si>
    <t>6.</t>
  </si>
  <si>
    <t>7.</t>
  </si>
  <si>
    <t>8.</t>
  </si>
  <si>
    <t>Jelínek Jan</t>
  </si>
  <si>
    <t>12</t>
  </si>
  <si>
    <t>Kopčíková Markéta</t>
  </si>
  <si>
    <t>Marhounová Miriam</t>
  </si>
  <si>
    <t>Kuželky Aš</t>
  </si>
  <si>
    <t>Chlubna Matěj</t>
  </si>
  <si>
    <t>Veselý Vít</t>
  </si>
  <si>
    <t>Duhai Radek</t>
  </si>
  <si>
    <t>Kopčík Dominik</t>
  </si>
  <si>
    <t>Štěpán Matěj</t>
  </si>
  <si>
    <t>Benda Tomáš</t>
  </si>
  <si>
    <t>Varmuža Lukáš</t>
  </si>
  <si>
    <t>POHÁR  MLADÝCH  NADĚJÍ  PLZEŇSKÉHO  KRAJSKÉHO  KUŽELKÁŘSKÉHO  SVAZU  2018-2019</t>
  </si>
  <si>
    <t>SKK Rokycany  30.09.2018</t>
  </si>
  <si>
    <t>Streska Filip</t>
  </si>
  <si>
    <t>Čižmár Vojtěch</t>
  </si>
  <si>
    <t>CB Dobřany 07.10.2018</t>
  </si>
  <si>
    <t>Škoda Plzeň 09.12.2018</t>
  </si>
  <si>
    <t>Sokol Kdyně 16.12.2018</t>
  </si>
  <si>
    <t>Slavoj Plzeň 24.02.2019</t>
  </si>
  <si>
    <t>Löffelmannová Anna</t>
  </si>
  <si>
    <t>TJ Sokol Kdyně</t>
  </si>
  <si>
    <t>Kuželky Aš 24.03.2019</t>
  </si>
  <si>
    <t>Kuželky Holýšov 14.4.2019</t>
  </si>
  <si>
    <t>Zoufalý Daniel</t>
  </si>
  <si>
    <t>Šimek Milan</t>
  </si>
  <si>
    <t>CB Dobřany</t>
  </si>
  <si>
    <t>Fišer Josef</t>
  </si>
  <si>
    <t>Matyáš Marek</t>
  </si>
  <si>
    <t>hráč Střeska Filip ukončil svůj start ve 30.hodu - zdravotní důvody</t>
  </si>
  <si>
    <t>Lampa Benjamin</t>
  </si>
  <si>
    <t>Křička Jakub</t>
  </si>
  <si>
    <t>Jelínek Martin</t>
  </si>
  <si>
    <t>hráč Veselý Vít ukončil svůj start po 3.hodu - zdravotní problém</t>
  </si>
  <si>
    <t>Karda Patrik</t>
  </si>
  <si>
    <t>Balázs Matěj</t>
  </si>
  <si>
    <t>12.</t>
  </si>
  <si>
    <t>13.</t>
  </si>
  <si>
    <t>14.</t>
  </si>
  <si>
    <t>Křížová Simona</t>
  </si>
  <si>
    <t>Tauerová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</si>
</sst>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b/>
      <sz val="30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4"/>
      <color indexed="10"/>
      <name val="Times New Roman"/>
      <family val="1"/>
      <charset val="238"/>
    </font>
    <font>
      <sz val="12"/>
      <color indexed="4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56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56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4"/>
      <color rgb="FF0000FF"/>
      <name val="Times New Roman"/>
      <family val="1"/>
      <charset val="238"/>
    </font>
    <font>
      <b/>
      <sz val="14"/>
      <color rgb="FF00B050"/>
      <name val="Times New Roman"/>
      <family val="1"/>
      <charset val="238"/>
    </font>
    <font>
      <b/>
      <sz val="14"/>
      <color rgb="FF7030A0"/>
      <name val="Times New Roman"/>
      <family val="1"/>
      <charset val="238"/>
    </font>
    <font>
      <sz val="11"/>
      <color indexed="8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9"/>
        <bgColor indexed="26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292">
    <xf numFmtId="0" fontId="0" fillId="0" borderId="0" xfId="0"/>
    <xf numFmtId="0" fontId="1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164" fontId="20" fillId="0" borderId="6" xfId="0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164" fontId="20" fillId="0" borderId="19" xfId="0" applyNumberFormat="1" applyFont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" fillId="5" borderId="37" xfId="0" applyFont="1" applyFill="1" applyBorder="1" applyAlignment="1">
      <alignment horizontal="left" vertical="center"/>
    </xf>
    <xf numFmtId="0" fontId="18" fillId="3" borderId="21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0" fontId="3" fillId="10" borderId="28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12" fillId="10" borderId="19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23" fillId="10" borderId="6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2" fillId="10" borderId="44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2" fillId="10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/>
    </xf>
    <xf numFmtId="0" fontId="2" fillId="5" borderId="10" xfId="0" applyFont="1" applyFill="1" applyBorder="1"/>
    <xf numFmtId="0" fontId="13" fillId="3" borderId="26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8" fillId="11" borderId="15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11" borderId="29" xfId="0" applyFont="1" applyFill="1" applyBorder="1" applyAlignment="1">
      <alignment horizontal="center" vertical="center"/>
    </xf>
    <xf numFmtId="0" fontId="16" fillId="10" borderId="28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/>
    </xf>
    <xf numFmtId="0" fontId="16" fillId="3" borderId="50" xfId="0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10" borderId="44" xfId="0" applyFont="1" applyFill="1" applyBorder="1" applyAlignment="1">
      <alignment horizontal="center" vertical="center"/>
    </xf>
    <xf numFmtId="0" fontId="12" fillId="12" borderId="53" xfId="1" applyFont="1" applyFill="1" applyBorder="1" applyAlignment="1">
      <alignment horizontal="center" vertical="center"/>
    </xf>
    <xf numFmtId="0" fontId="12" fillId="12" borderId="54" xfId="1" applyFont="1" applyFill="1" applyBorder="1" applyAlignment="1">
      <alignment horizontal="center" vertical="center"/>
    </xf>
    <xf numFmtId="0" fontId="12" fillId="12" borderId="55" xfId="1" applyFont="1" applyFill="1" applyBorder="1" applyAlignment="1">
      <alignment horizontal="center" vertical="center"/>
    </xf>
    <xf numFmtId="0" fontId="12" fillId="12" borderId="56" xfId="1" applyFont="1" applyFill="1" applyBorder="1" applyAlignment="1">
      <alignment horizontal="center" vertical="center"/>
    </xf>
    <xf numFmtId="0" fontId="10" fillId="0" borderId="56" xfId="1" applyFont="1" applyBorder="1" applyAlignment="1">
      <alignment horizontal="center" vertical="center"/>
    </xf>
    <xf numFmtId="0" fontId="24" fillId="0" borderId="56" xfId="1" applyFont="1" applyBorder="1" applyAlignment="1">
      <alignment horizontal="center" vertical="center"/>
    </xf>
    <xf numFmtId="0" fontId="1" fillId="0" borderId="55" xfId="1" applyFont="1" applyBorder="1" applyAlignment="1">
      <alignment horizontal="center" vertical="center"/>
    </xf>
    <xf numFmtId="0" fontId="1" fillId="0" borderId="56" xfId="1" applyFont="1" applyBorder="1" applyAlignment="1">
      <alignment horizontal="center" vertical="center"/>
    </xf>
    <xf numFmtId="0" fontId="23" fillId="0" borderId="56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12" fillId="12" borderId="57" xfId="1" applyFont="1" applyFill="1" applyBorder="1" applyAlignment="1">
      <alignment horizontal="center" vertical="center"/>
    </xf>
    <xf numFmtId="0" fontId="12" fillId="12" borderId="58" xfId="1" applyFont="1" applyFill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12" fillId="12" borderId="61" xfId="1" applyFont="1" applyFill="1" applyBorder="1" applyAlignment="1">
      <alignment horizontal="center" vertical="center"/>
    </xf>
    <xf numFmtId="0" fontId="12" fillId="12" borderId="62" xfId="1" applyFont="1" applyFill="1" applyBorder="1" applyAlignment="1">
      <alignment horizontal="center" vertical="center"/>
    </xf>
    <xf numFmtId="0" fontId="22" fillId="0" borderId="58" xfId="1" applyFont="1" applyBorder="1" applyAlignment="1">
      <alignment horizontal="center" vertical="center"/>
    </xf>
    <xf numFmtId="0" fontId="14" fillId="0" borderId="62" xfId="1" applyFont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1" fillId="0" borderId="64" xfId="1" applyFont="1" applyBorder="1" applyAlignment="1">
      <alignment horizontal="center" vertical="center"/>
    </xf>
    <xf numFmtId="0" fontId="1" fillId="0" borderId="65" xfId="1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1" fillId="10" borderId="44" xfId="0" applyFont="1" applyFill="1" applyBorder="1" applyAlignment="1">
      <alignment horizontal="center" vertical="center"/>
    </xf>
    <xf numFmtId="164" fontId="24" fillId="0" borderId="46" xfId="0" applyNumberFormat="1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164" fontId="22" fillId="0" borderId="8" xfId="0" applyNumberFormat="1" applyFont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12" fillId="12" borderId="64" xfId="1" applyFont="1" applyFill="1" applyBorder="1" applyAlignment="1">
      <alignment horizontal="center" vertical="center"/>
    </xf>
    <xf numFmtId="0" fontId="12" fillId="12" borderId="65" xfId="1" applyFont="1" applyFill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 vertical="center"/>
    </xf>
    <xf numFmtId="164" fontId="22" fillId="0" borderId="46" xfId="0" applyNumberFormat="1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12" fillId="12" borderId="66" xfId="1" applyFont="1" applyFill="1" applyBorder="1" applyAlignment="1">
      <alignment horizontal="center" vertical="center"/>
    </xf>
    <xf numFmtId="0" fontId="12" fillId="12" borderId="67" xfId="1" applyFont="1" applyFill="1" applyBorder="1" applyAlignment="1">
      <alignment horizontal="center" vertical="center"/>
    </xf>
    <xf numFmtId="0" fontId="22" fillId="0" borderId="67" xfId="1" applyFont="1" applyBorder="1" applyAlignment="1">
      <alignment horizontal="center" vertical="center"/>
    </xf>
    <xf numFmtId="164" fontId="23" fillId="0" borderId="8" xfId="0" applyNumberFormat="1" applyFont="1" applyBorder="1" applyAlignment="1">
      <alignment horizontal="center" vertical="center"/>
    </xf>
    <xf numFmtId="0" fontId="24" fillId="10" borderId="44" xfId="0" applyFont="1" applyFill="1" applyBorder="1" applyAlignment="1">
      <alignment horizontal="center" vertical="center"/>
    </xf>
    <xf numFmtId="0" fontId="23" fillId="10" borderId="28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12" borderId="3" xfId="1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12" borderId="4" xfId="1" applyFont="1" applyFill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/>
    </xf>
    <xf numFmtId="0" fontId="14" fillId="0" borderId="54" xfId="1" applyFont="1" applyBorder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" fillId="10" borderId="46" xfId="0" applyFont="1" applyFill="1" applyBorder="1" applyAlignment="1">
      <alignment vertical="center"/>
    </xf>
    <xf numFmtId="0" fontId="22" fillId="10" borderId="7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6" fillId="8" borderId="33" xfId="0" applyFont="1" applyFill="1" applyBorder="1" applyAlignment="1">
      <alignment horizontal="center" vertical="center"/>
    </xf>
    <xf numFmtId="0" fontId="6" fillId="8" borderId="34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 textRotation="90"/>
    </xf>
    <xf numFmtId="0" fontId="2" fillId="6" borderId="37" xfId="0" applyFont="1" applyFill="1" applyBorder="1" applyAlignment="1">
      <alignment horizontal="center" vertical="center" textRotation="90"/>
    </xf>
    <xf numFmtId="0" fontId="5" fillId="5" borderId="36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textRotation="90"/>
    </xf>
    <xf numFmtId="0" fontId="2" fillId="6" borderId="24" xfId="0" applyFont="1" applyFill="1" applyBorder="1" applyAlignment="1">
      <alignment horizontal="center" vertical="center" textRotation="90"/>
    </xf>
    <xf numFmtId="0" fontId="5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colors>
    <mruColors>
      <color rgb="FF00B050"/>
      <color rgb="FF0000FF"/>
      <color rgb="FFFF80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2"/>
  <sheetViews>
    <sheetView tabSelected="1" topLeftCell="B1" zoomScale="60" zoomScaleNormal="60" workbookViewId="0">
      <selection activeCell="A2" sqref="A2:AN2"/>
    </sheetView>
  </sheetViews>
  <sheetFormatPr defaultColWidth="9.140625" defaultRowHeight="15.75" x14ac:dyDescent="0.25"/>
  <cols>
    <col min="1" max="1" width="5.5703125" style="1" customWidth="1"/>
    <col min="2" max="2" width="31.42578125" style="1" customWidth="1"/>
    <col min="3" max="3" width="24.28515625" style="1" customWidth="1"/>
    <col min="4" max="4" width="5.7109375" style="1" customWidth="1"/>
    <col min="5" max="6" width="4.7109375" style="1" customWidth="1"/>
    <col min="7" max="9" width="5.7109375" style="1" customWidth="1"/>
    <col min="10" max="11" width="4.7109375" style="1" customWidth="1"/>
    <col min="12" max="14" width="5.7109375" style="1" customWidth="1"/>
    <col min="15" max="16" width="4.7109375" style="1" customWidth="1"/>
    <col min="17" max="19" width="5.7109375" style="1" customWidth="1"/>
    <col min="20" max="21" width="4.7109375" style="1" customWidth="1"/>
    <col min="22" max="24" width="5.7109375" style="1" customWidth="1"/>
    <col min="25" max="26" width="4.7109375" style="1" customWidth="1"/>
    <col min="27" max="29" width="5.7109375" style="1" customWidth="1"/>
    <col min="30" max="30" width="4.85546875" style="1" customWidth="1"/>
    <col min="31" max="31" width="4.7109375" style="1" customWidth="1"/>
    <col min="32" max="34" width="5.7109375" style="1" customWidth="1"/>
    <col min="35" max="36" width="4.7109375" style="1" customWidth="1"/>
    <col min="37" max="38" width="5.7109375" style="1" customWidth="1"/>
    <col min="39" max="39" width="11.42578125" style="1" customWidth="1"/>
    <col min="40" max="40" width="7.140625" style="1" customWidth="1"/>
    <col min="41" max="41" width="5" style="3" customWidth="1"/>
    <col min="42" max="16384" width="9.140625" style="1"/>
  </cols>
  <sheetData>
    <row r="1" spans="1:41" ht="4.5" customHeight="1" thickBot="1" x14ac:dyDescent="0.3"/>
    <row r="2" spans="1:41" ht="36.75" customHeight="1" thickBot="1" x14ac:dyDescent="0.3">
      <c r="A2" s="254" t="s">
        <v>44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6"/>
    </row>
    <row r="3" spans="1:41" ht="4.5" customHeight="1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41" ht="39" customHeight="1" thickBot="1" x14ac:dyDescent="0.3">
      <c r="A4" s="279" t="s">
        <v>8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1"/>
    </row>
    <row r="5" spans="1:41" ht="45" customHeight="1" thickBot="1" x14ac:dyDescent="0.3">
      <c r="A5" s="266" t="s">
        <v>0</v>
      </c>
      <c r="B5" s="268" t="s">
        <v>1</v>
      </c>
      <c r="C5" s="270" t="s">
        <v>2</v>
      </c>
      <c r="D5" s="263" t="s">
        <v>45</v>
      </c>
      <c r="E5" s="264"/>
      <c r="F5" s="264"/>
      <c r="G5" s="264"/>
      <c r="H5" s="265"/>
      <c r="I5" s="277" t="s">
        <v>48</v>
      </c>
      <c r="J5" s="264"/>
      <c r="K5" s="264"/>
      <c r="L5" s="264"/>
      <c r="M5" s="278"/>
      <c r="N5" s="263" t="s">
        <v>49</v>
      </c>
      <c r="O5" s="264"/>
      <c r="P5" s="264"/>
      <c r="Q5" s="264"/>
      <c r="R5" s="265"/>
      <c r="S5" s="277" t="s">
        <v>50</v>
      </c>
      <c r="T5" s="264"/>
      <c r="U5" s="264"/>
      <c r="V5" s="264"/>
      <c r="W5" s="278"/>
      <c r="X5" s="285" t="s">
        <v>51</v>
      </c>
      <c r="Y5" s="286"/>
      <c r="Z5" s="286"/>
      <c r="AA5" s="286"/>
      <c r="AB5" s="287"/>
      <c r="AC5" s="282" t="s">
        <v>54</v>
      </c>
      <c r="AD5" s="283"/>
      <c r="AE5" s="283"/>
      <c r="AF5" s="283"/>
      <c r="AG5" s="284"/>
      <c r="AH5" s="274" t="s">
        <v>55</v>
      </c>
      <c r="AI5" s="275"/>
      <c r="AJ5" s="275"/>
      <c r="AK5" s="275"/>
      <c r="AL5" s="276"/>
      <c r="AM5" s="288"/>
      <c r="AN5" s="289"/>
    </row>
    <row r="6" spans="1:41" ht="34.5" customHeight="1" thickBot="1" x14ac:dyDescent="0.3">
      <c r="A6" s="267"/>
      <c r="B6" s="269"/>
      <c r="C6" s="271"/>
      <c r="D6" s="80" t="s">
        <v>3</v>
      </c>
      <c r="E6" s="81" t="s">
        <v>4</v>
      </c>
      <c r="F6" s="81" t="s">
        <v>5</v>
      </c>
      <c r="G6" s="82" t="s">
        <v>6</v>
      </c>
      <c r="H6" s="83" t="s">
        <v>7</v>
      </c>
      <c r="I6" s="84" t="s">
        <v>3</v>
      </c>
      <c r="J6" s="81" t="s">
        <v>4</v>
      </c>
      <c r="K6" s="81" t="s">
        <v>5</v>
      </c>
      <c r="L6" s="82" t="s">
        <v>6</v>
      </c>
      <c r="M6" s="85" t="s">
        <v>7</v>
      </c>
      <c r="N6" s="80" t="s">
        <v>3</v>
      </c>
      <c r="O6" s="81" t="s">
        <v>4</v>
      </c>
      <c r="P6" s="81" t="s">
        <v>5</v>
      </c>
      <c r="Q6" s="82" t="s">
        <v>6</v>
      </c>
      <c r="R6" s="83" t="s">
        <v>7</v>
      </c>
      <c r="S6" s="84" t="s">
        <v>3</v>
      </c>
      <c r="T6" s="81" t="s">
        <v>4</v>
      </c>
      <c r="U6" s="81" t="s">
        <v>5</v>
      </c>
      <c r="V6" s="82" t="s">
        <v>6</v>
      </c>
      <c r="W6" s="85" t="s">
        <v>7</v>
      </c>
      <c r="X6" s="80" t="s">
        <v>3</v>
      </c>
      <c r="Y6" s="81" t="s">
        <v>4</v>
      </c>
      <c r="Z6" s="81" t="s">
        <v>5</v>
      </c>
      <c r="AA6" s="82" t="s">
        <v>6</v>
      </c>
      <c r="AB6" s="83" t="s">
        <v>7</v>
      </c>
      <c r="AC6" s="80" t="s">
        <v>3</v>
      </c>
      <c r="AD6" s="81" t="s">
        <v>4</v>
      </c>
      <c r="AE6" s="81" t="s">
        <v>5</v>
      </c>
      <c r="AF6" s="82" t="s">
        <v>6</v>
      </c>
      <c r="AG6" s="83" t="s">
        <v>7</v>
      </c>
      <c r="AH6" s="110" t="s">
        <v>3</v>
      </c>
      <c r="AI6" s="111" t="s">
        <v>4</v>
      </c>
      <c r="AJ6" s="111" t="s">
        <v>5</v>
      </c>
      <c r="AK6" s="112" t="s">
        <v>6</v>
      </c>
      <c r="AL6" s="83" t="s">
        <v>7</v>
      </c>
      <c r="AM6" s="87" t="s">
        <v>9</v>
      </c>
      <c r="AN6" s="86" t="s">
        <v>10</v>
      </c>
    </row>
    <row r="7" spans="1:41" s="9" customFormat="1" ht="20.25" customHeight="1" x14ac:dyDescent="0.25">
      <c r="A7" s="90" t="s">
        <v>24</v>
      </c>
      <c r="B7" s="91" t="s">
        <v>52</v>
      </c>
      <c r="C7" s="207" t="s">
        <v>53</v>
      </c>
      <c r="D7" s="127">
        <f>82+86</f>
        <v>168</v>
      </c>
      <c r="E7" s="128">
        <f>40+50</f>
        <v>90</v>
      </c>
      <c r="F7" s="128">
        <v>3</v>
      </c>
      <c r="G7" s="208">
        <f t="shared" ref="G7" si="0">+D7+E7</f>
        <v>258</v>
      </c>
      <c r="H7" s="130">
        <v>24</v>
      </c>
      <c r="I7" s="209">
        <v>170</v>
      </c>
      <c r="J7" s="210">
        <v>87</v>
      </c>
      <c r="K7" s="210">
        <v>3</v>
      </c>
      <c r="L7" s="208">
        <v>257</v>
      </c>
      <c r="M7" s="131">
        <v>24</v>
      </c>
      <c r="N7" s="211">
        <v>196</v>
      </c>
      <c r="O7" s="210">
        <v>91</v>
      </c>
      <c r="P7" s="210">
        <v>3</v>
      </c>
      <c r="Q7" s="212">
        <v>287</v>
      </c>
      <c r="R7" s="130">
        <v>42</v>
      </c>
      <c r="S7" s="127">
        <v>168</v>
      </c>
      <c r="T7" s="128">
        <v>97</v>
      </c>
      <c r="U7" s="128">
        <v>2</v>
      </c>
      <c r="V7" s="208">
        <v>265</v>
      </c>
      <c r="W7" s="131">
        <v>27</v>
      </c>
      <c r="X7" s="213">
        <v>169</v>
      </c>
      <c r="Y7" s="214">
        <v>94</v>
      </c>
      <c r="Z7" s="214">
        <v>2</v>
      </c>
      <c r="AA7" s="208">
        <v>263</v>
      </c>
      <c r="AB7" s="130">
        <v>26</v>
      </c>
      <c r="AC7" s="211">
        <v>158</v>
      </c>
      <c r="AD7" s="210">
        <v>76</v>
      </c>
      <c r="AE7" s="210">
        <v>8</v>
      </c>
      <c r="AF7" s="215">
        <v>234</v>
      </c>
      <c r="AG7" s="136">
        <v>18</v>
      </c>
      <c r="AH7" s="216">
        <v>168</v>
      </c>
      <c r="AI7" s="217">
        <v>91</v>
      </c>
      <c r="AJ7" s="217">
        <v>5</v>
      </c>
      <c r="AK7" s="240">
        <v>259</v>
      </c>
      <c r="AL7" s="136">
        <v>40</v>
      </c>
      <c r="AM7" s="218">
        <f>AVERAGE(G7,L7,Q7,V7,AA7,AF7,AK7)</f>
        <v>260.42857142857144</v>
      </c>
      <c r="AN7" s="138">
        <f>SUM(H7+M7+R7+W7+AB7+AG7+AL7)</f>
        <v>201</v>
      </c>
      <c r="AO7" s="18"/>
    </row>
    <row r="8" spans="1:41" s="9" customFormat="1" ht="20.25" customHeight="1" thickBot="1" x14ac:dyDescent="0.3">
      <c r="A8" s="70" t="s">
        <v>25</v>
      </c>
      <c r="B8" s="73" t="s">
        <v>71</v>
      </c>
      <c r="C8" s="219" t="s">
        <v>53</v>
      </c>
      <c r="D8" s="77"/>
      <c r="E8" s="16"/>
      <c r="F8" s="16"/>
      <c r="G8" s="220"/>
      <c r="H8" s="92"/>
      <c r="I8" s="20"/>
      <c r="J8" s="16"/>
      <c r="K8" s="16"/>
      <c r="L8" s="220"/>
      <c r="M8" s="93"/>
      <c r="N8" s="27"/>
      <c r="O8" s="28"/>
      <c r="P8" s="28"/>
      <c r="Q8" s="220"/>
      <c r="R8" s="92"/>
      <c r="S8" s="221">
        <v>152</v>
      </c>
      <c r="T8" s="222">
        <v>77</v>
      </c>
      <c r="U8" s="222">
        <v>7</v>
      </c>
      <c r="V8" s="220">
        <v>229</v>
      </c>
      <c r="W8" s="93">
        <v>13</v>
      </c>
      <c r="X8" s="27"/>
      <c r="Y8" s="28"/>
      <c r="Z8" s="28"/>
      <c r="AA8" s="220"/>
      <c r="AB8" s="92"/>
      <c r="AC8" s="102"/>
      <c r="AD8" s="103"/>
      <c r="AE8" s="103"/>
      <c r="AF8" s="220"/>
      <c r="AG8" s="223"/>
      <c r="AH8" s="123">
        <v>124</v>
      </c>
      <c r="AI8" s="124">
        <v>70</v>
      </c>
      <c r="AJ8" s="124">
        <v>9</v>
      </c>
      <c r="AK8" s="241">
        <v>194</v>
      </c>
      <c r="AL8" s="223">
        <v>14</v>
      </c>
      <c r="AM8" s="224">
        <f>AVERAGE(G8,L8,Q8,V8,AA8,AF8,AK8)</f>
        <v>211.5</v>
      </c>
      <c r="AN8" s="31">
        <f>SUM(H8+M8+R8+W8+AB8+AL8)</f>
        <v>27</v>
      </c>
      <c r="AO8" s="18"/>
    </row>
    <row r="9" spans="1:41" ht="5.0999999999999996" customHeight="1" thickBot="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24"/>
      <c r="AL9" s="4"/>
      <c r="AM9" s="4"/>
    </row>
    <row r="10" spans="1:41" ht="39" customHeight="1" thickBot="1" x14ac:dyDescent="0.3">
      <c r="A10" s="279" t="s">
        <v>13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1"/>
    </row>
    <row r="11" spans="1:41" ht="45" customHeight="1" thickBot="1" x14ac:dyDescent="0.3">
      <c r="A11" s="257" t="s">
        <v>0</v>
      </c>
      <c r="B11" s="259" t="s">
        <v>1</v>
      </c>
      <c r="C11" s="261" t="s">
        <v>2</v>
      </c>
      <c r="D11" s="263" t="s">
        <v>45</v>
      </c>
      <c r="E11" s="264"/>
      <c r="F11" s="264"/>
      <c r="G11" s="264"/>
      <c r="H11" s="265"/>
      <c r="I11" s="277" t="s">
        <v>48</v>
      </c>
      <c r="J11" s="264"/>
      <c r="K11" s="264"/>
      <c r="L11" s="264"/>
      <c r="M11" s="278"/>
      <c r="N11" s="263" t="s">
        <v>49</v>
      </c>
      <c r="O11" s="264"/>
      <c r="P11" s="264"/>
      <c r="Q11" s="264"/>
      <c r="R11" s="265"/>
      <c r="S11" s="277" t="s">
        <v>50</v>
      </c>
      <c r="T11" s="264"/>
      <c r="U11" s="264"/>
      <c r="V11" s="264"/>
      <c r="W11" s="278"/>
      <c r="X11" s="285" t="s">
        <v>51</v>
      </c>
      <c r="Y11" s="286"/>
      <c r="Z11" s="286"/>
      <c r="AA11" s="286"/>
      <c r="AB11" s="287"/>
      <c r="AC11" s="282" t="s">
        <v>54</v>
      </c>
      <c r="AD11" s="283"/>
      <c r="AE11" s="283"/>
      <c r="AF11" s="283"/>
      <c r="AG11" s="284"/>
      <c r="AH11" s="274" t="s">
        <v>55</v>
      </c>
      <c r="AI11" s="275"/>
      <c r="AJ11" s="275"/>
      <c r="AK11" s="275"/>
      <c r="AL11" s="276"/>
      <c r="AM11" s="272"/>
      <c r="AN11" s="273"/>
    </row>
    <row r="12" spans="1:41" ht="34.5" customHeight="1" thickBot="1" x14ac:dyDescent="0.3">
      <c r="A12" s="258"/>
      <c r="B12" s="260"/>
      <c r="C12" s="262"/>
      <c r="D12" s="5" t="s">
        <v>3</v>
      </c>
      <c r="E12" s="6" t="s">
        <v>4</v>
      </c>
      <c r="F12" s="6" t="s">
        <v>5</v>
      </c>
      <c r="G12" s="7" t="s">
        <v>6</v>
      </c>
      <c r="H12" s="13" t="s">
        <v>7</v>
      </c>
      <c r="I12" s="5" t="s">
        <v>3</v>
      </c>
      <c r="J12" s="6" t="s">
        <v>4</v>
      </c>
      <c r="K12" s="6" t="s">
        <v>5</v>
      </c>
      <c r="L12" s="7" t="s">
        <v>6</v>
      </c>
      <c r="M12" s="13" t="s">
        <v>7</v>
      </c>
      <c r="N12" s="5" t="s">
        <v>3</v>
      </c>
      <c r="O12" s="6" t="s">
        <v>4</v>
      </c>
      <c r="P12" s="6" t="s">
        <v>5</v>
      </c>
      <c r="Q12" s="7" t="s">
        <v>6</v>
      </c>
      <c r="R12" s="13" t="s">
        <v>7</v>
      </c>
      <c r="S12" s="5" t="s">
        <v>3</v>
      </c>
      <c r="T12" s="6" t="s">
        <v>4</v>
      </c>
      <c r="U12" s="6" t="s">
        <v>5</v>
      </c>
      <c r="V12" s="7" t="s">
        <v>6</v>
      </c>
      <c r="W12" s="13" t="s">
        <v>7</v>
      </c>
      <c r="X12" s="5" t="s">
        <v>3</v>
      </c>
      <c r="Y12" s="6" t="s">
        <v>4</v>
      </c>
      <c r="Z12" s="6" t="s">
        <v>5</v>
      </c>
      <c r="AA12" s="7" t="s">
        <v>6</v>
      </c>
      <c r="AB12" s="13" t="s">
        <v>7</v>
      </c>
      <c r="AC12" s="5" t="s">
        <v>3</v>
      </c>
      <c r="AD12" s="6" t="s">
        <v>4</v>
      </c>
      <c r="AE12" s="6" t="s">
        <v>5</v>
      </c>
      <c r="AF12" s="7" t="s">
        <v>6</v>
      </c>
      <c r="AG12" s="13" t="s">
        <v>7</v>
      </c>
      <c r="AH12" s="115" t="s">
        <v>3</v>
      </c>
      <c r="AI12" s="116" t="s">
        <v>4</v>
      </c>
      <c r="AJ12" s="116" t="s">
        <v>5</v>
      </c>
      <c r="AK12" s="117" t="s">
        <v>6</v>
      </c>
      <c r="AL12" s="13" t="s">
        <v>7</v>
      </c>
      <c r="AM12" s="8" t="s">
        <v>9</v>
      </c>
      <c r="AN12" s="14" t="s">
        <v>10</v>
      </c>
    </row>
    <row r="13" spans="1:41" s="9" customFormat="1" ht="20.25" customHeight="1" x14ac:dyDescent="0.25">
      <c r="A13" s="90" t="s">
        <v>24</v>
      </c>
      <c r="B13" s="91" t="s">
        <v>34</v>
      </c>
      <c r="C13" s="21" t="s">
        <v>36</v>
      </c>
      <c r="D13" s="127">
        <f>76+81</f>
        <v>157</v>
      </c>
      <c r="E13" s="128">
        <f>17+48</f>
        <v>65</v>
      </c>
      <c r="F13" s="128">
        <v>9</v>
      </c>
      <c r="G13" s="129">
        <f>+D13+E13</f>
        <v>222</v>
      </c>
      <c r="H13" s="130">
        <v>17</v>
      </c>
      <c r="I13" s="225">
        <v>155</v>
      </c>
      <c r="J13" s="128">
        <v>62</v>
      </c>
      <c r="K13" s="128">
        <v>10</v>
      </c>
      <c r="L13" s="129">
        <v>217</v>
      </c>
      <c r="M13" s="131">
        <v>16</v>
      </c>
      <c r="N13" s="132">
        <v>148</v>
      </c>
      <c r="O13" s="133">
        <v>41</v>
      </c>
      <c r="P13" s="133">
        <v>14</v>
      </c>
      <c r="Q13" s="226">
        <v>189</v>
      </c>
      <c r="R13" s="130">
        <v>7</v>
      </c>
      <c r="S13" s="132">
        <v>167</v>
      </c>
      <c r="T13" s="133">
        <v>52</v>
      </c>
      <c r="U13" s="133">
        <v>8</v>
      </c>
      <c r="V13" s="129">
        <v>219</v>
      </c>
      <c r="W13" s="131">
        <v>16</v>
      </c>
      <c r="X13" s="227">
        <v>170</v>
      </c>
      <c r="Y13" s="228">
        <v>66</v>
      </c>
      <c r="Z13" s="228">
        <v>10</v>
      </c>
      <c r="AA13" s="229">
        <v>236</v>
      </c>
      <c r="AB13" s="130">
        <v>19</v>
      </c>
      <c r="AC13" s="134">
        <v>161</v>
      </c>
      <c r="AD13" s="135">
        <v>60</v>
      </c>
      <c r="AE13" s="135">
        <v>5</v>
      </c>
      <c r="AF13" s="129">
        <v>221</v>
      </c>
      <c r="AG13" s="230">
        <v>18</v>
      </c>
      <c r="AH13" s="231">
        <v>173</v>
      </c>
      <c r="AI13" s="137">
        <v>61</v>
      </c>
      <c r="AJ13" s="137">
        <v>7</v>
      </c>
      <c r="AK13" s="188">
        <v>234</v>
      </c>
      <c r="AL13" s="230">
        <v>40</v>
      </c>
      <c r="AM13" s="232">
        <f>AVERAGE(G13,L13,Q13,V13,AA13,AF13,AK13)</f>
        <v>219.71428571428572</v>
      </c>
      <c r="AN13" s="138">
        <f>SUM(H13+M13+R13+W13+AB13+AG13+AL13)</f>
        <v>133</v>
      </c>
      <c r="AO13" s="18"/>
    </row>
    <row r="14" spans="1:41" s="9" customFormat="1" ht="20.25" customHeight="1" x14ac:dyDescent="0.25">
      <c r="A14" s="69" t="s">
        <v>25</v>
      </c>
      <c r="B14" s="71" t="s">
        <v>35</v>
      </c>
      <c r="C14" s="74" t="s">
        <v>36</v>
      </c>
      <c r="D14" s="11">
        <f>64+53</f>
        <v>117</v>
      </c>
      <c r="E14" s="12">
        <f>25+41</f>
        <v>66</v>
      </c>
      <c r="F14" s="12">
        <v>9</v>
      </c>
      <c r="G14" s="95">
        <f>+D14+E14</f>
        <v>183</v>
      </c>
      <c r="H14" s="76">
        <v>7</v>
      </c>
      <c r="I14" s="98">
        <v>144</v>
      </c>
      <c r="J14" s="99">
        <v>50</v>
      </c>
      <c r="K14" s="99">
        <v>10</v>
      </c>
      <c r="L14" s="95">
        <v>194</v>
      </c>
      <c r="M14" s="79">
        <v>7</v>
      </c>
      <c r="N14" s="100">
        <v>142</v>
      </c>
      <c r="O14" s="99">
        <v>51</v>
      </c>
      <c r="P14" s="99">
        <v>11</v>
      </c>
      <c r="Q14" s="95">
        <v>193</v>
      </c>
      <c r="R14" s="76">
        <v>12</v>
      </c>
      <c r="S14" s="19">
        <v>156</v>
      </c>
      <c r="T14" s="12">
        <v>41</v>
      </c>
      <c r="U14" s="12">
        <v>15</v>
      </c>
      <c r="V14" s="95">
        <v>197</v>
      </c>
      <c r="W14" s="79">
        <v>7</v>
      </c>
      <c r="X14" s="100"/>
      <c r="Y14" s="99"/>
      <c r="Z14" s="99"/>
      <c r="AA14" s="94"/>
      <c r="AB14" s="76"/>
      <c r="AC14" s="100">
        <v>164</v>
      </c>
      <c r="AD14" s="99">
        <v>49</v>
      </c>
      <c r="AE14" s="99">
        <v>13</v>
      </c>
      <c r="AF14" s="94">
        <v>213</v>
      </c>
      <c r="AG14" s="89">
        <v>11</v>
      </c>
      <c r="AH14" s="119">
        <v>156</v>
      </c>
      <c r="AI14" s="120">
        <v>68</v>
      </c>
      <c r="AJ14" s="120">
        <v>4</v>
      </c>
      <c r="AK14" s="121">
        <v>224</v>
      </c>
      <c r="AL14" s="89">
        <v>26</v>
      </c>
      <c r="AM14" s="97">
        <f>AVERAGE(G14,L14,Q14,V14,AA14,AF14,AK14)</f>
        <v>200.66666666666666</v>
      </c>
      <c r="AN14" s="30">
        <f>SUM(H14+M14+R14+W14+AB14+AG14+AL14)</f>
        <v>70</v>
      </c>
      <c r="AO14" s="18"/>
    </row>
    <row r="15" spans="1:41" s="9" customFormat="1" ht="20.25" customHeight="1" thickBot="1" x14ac:dyDescent="0.3">
      <c r="A15" s="70" t="s">
        <v>26</v>
      </c>
      <c r="B15" s="73" t="s">
        <v>72</v>
      </c>
      <c r="C15" s="219" t="s">
        <v>36</v>
      </c>
      <c r="D15" s="77"/>
      <c r="E15" s="16"/>
      <c r="F15" s="16"/>
      <c r="G15" s="106"/>
      <c r="H15" s="92"/>
      <c r="I15" s="20"/>
      <c r="J15" s="16"/>
      <c r="K15" s="16"/>
      <c r="L15" s="106"/>
      <c r="M15" s="93"/>
      <c r="N15" s="27"/>
      <c r="O15" s="28"/>
      <c r="P15" s="28"/>
      <c r="Q15" s="106"/>
      <c r="R15" s="92"/>
      <c r="S15" s="233"/>
      <c r="T15" s="28"/>
      <c r="U15" s="28"/>
      <c r="V15" s="106"/>
      <c r="W15" s="93"/>
      <c r="X15" s="27"/>
      <c r="Y15" s="28"/>
      <c r="Z15" s="28"/>
      <c r="AA15" s="106"/>
      <c r="AB15" s="92"/>
      <c r="AC15" s="102">
        <v>158</v>
      </c>
      <c r="AD15" s="103">
        <v>49</v>
      </c>
      <c r="AE15" s="103">
        <v>12</v>
      </c>
      <c r="AF15" s="234">
        <v>207</v>
      </c>
      <c r="AG15" s="78">
        <v>5</v>
      </c>
      <c r="AH15" s="123">
        <v>160</v>
      </c>
      <c r="AI15" s="124">
        <v>49</v>
      </c>
      <c r="AJ15" s="124">
        <v>13</v>
      </c>
      <c r="AK15" s="248">
        <v>209</v>
      </c>
      <c r="AL15" s="78">
        <v>10</v>
      </c>
      <c r="AM15" s="224">
        <f>AVERAGE(G15,L15,Q15,V15,AA15,AF15,AK15)</f>
        <v>208</v>
      </c>
      <c r="AN15" s="31">
        <f>SUM(H15+M15+R15+W15+AB15+AG15+AL15)</f>
        <v>15</v>
      </c>
      <c r="AO15" s="18"/>
    </row>
    <row r="16" spans="1:41" customFormat="1" ht="6" customHeight="1" thickBot="1" x14ac:dyDescent="0.3"/>
    <row r="17" spans="1:41" ht="39" customHeight="1" thickBot="1" x14ac:dyDescent="0.3">
      <c r="A17" s="279" t="s">
        <v>11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1"/>
    </row>
    <row r="18" spans="1:41" ht="45" customHeight="1" thickBot="1" x14ac:dyDescent="0.3">
      <c r="A18" s="257" t="s">
        <v>0</v>
      </c>
      <c r="B18" s="290" t="s">
        <v>1</v>
      </c>
      <c r="C18" s="261" t="s">
        <v>2</v>
      </c>
      <c r="D18" s="263" t="s">
        <v>45</v>
      </c>
      <c r="E18" s="264"/>
      <c r="F18" s="264"/>
      <c r="G18" s="264"/>
      <c r="H18" s="265"/>
      <c r="I18" s="277" t="s">
        <v>48</v>
      </c>
      <c r="J18" s="264"/>
      <c r="K18" s="264"/>
      <c r="L18" s="264"/>
      <c r="M18" s="278"/>
      <c r="N18" s="263" t="s">
        <v>49</v>
      </c>
      <c r="O18" s="264"/>
      <c r="P18" s="264"/>
      <c r="Q18" s="264"/>
      <c r="R18" s="265"/>
      <c r="S18" s="277" t="s">
        <v>50</v>
      </c>
      <c r="T18" s="264"/>
      <c r="U18" s="264"/>
      <c r="V18" s="264"/>
      <c r="W18" s="278"/>
      <c r="X18" s="285" t="s">
        <v>51</v>
      </c>
      <c r="Y18" s="286"/>
      <c r="Z18" s="286"/>
      <c r="AA18" s="286"/>
      <c r="AB18" s="287"/>
      <c r="AC18" s="282" t="s">
        <v>54</v>
      </c>
      <c r="AD18" s="283"/>
      <c r="AE18" s="283"/>
      <c r="AF18" s="283"/>
      <c r="AG18" s="284"/>
      <c r="AH18" s="274" t="s">
        <v>55</v>
      </c>
      <c r="AI18" s="275"/>
      <c r="AJ18" s="275"/>
      <c r="AK18" s="275"/>
      <c r="AL18" s="276"/>
      <c r="AM18" s="272"/>
      <c r="AN18" s="273"/>
    </row>
    <row r="19" spans="1:41" ht="34.5" customHeight="1" thickBot="1" x14ac:dyDescent="0.3">
      <c r="A19" s="258"/>
      <c r="B19" s="291"/>
      <c r="C19" s="262"/>
      <c r="D19" s="5" t="s">
        <v>3</v>
      </c>
      <c r="E19" s="6" t="s">
        <v>4</v>
      </c>
      <c r="F19" s="6" t="s">
        <v>5</v>
      </c>
      <c r="G19" s="7" t="s">
        <v>6</v>
      </c>
      <c r="H19" s="13" t="s">
        <v>7</v>
      </c>
      <c r="I19" s="5" t="s">
        <v>3</v>
      </c>
      <c r="J19" s="6" t="s">
        <v>4</v>
      </c>
      <c r="K19" s="6" t="s">
        <v>5</v>
      </c>
      <c r="L19" s="7" t="s">
        <v>6</v>
      </c>
      <c r="M19" s="13" t="s">
        <v>7</v>
      </c>
      <c r="N19" s="5" t="s">
        <v>3</v>
      </c>
      <c r="O19" s="6" t="s">
        <v>4</v>
      </c>
      <c r="P19" s="6" t="s">
        <v>5</v>
      </c>
      <c r="Q19" s="7" t="s">
        <v>6</v>
      </c>
      <c r="R19" s="13" t="s">
        <v>7</v>
      </c>
      <c r="S19" s="5" t="s">
        <v>3</v>
      </c>
      <c r="T19" s="6" t="s">
        <v>4</v>
      </c>
      <c r="U19" s="6" t="s">
        <v>5</v>
      </c>
      <c r="V19" s="7" t="s">
        <v>6</v>
      </c>
      <c r="W19" s="13" t="s">
        <v>7</v>
      </c>
      <c r="X19" s="5" t="s">
        <v>3</v>
      </c>
      <c r="Y19" s="6" t="s">
        <v>4</v>
      </c>
      <c r="Z19" s="6" t="s">
        <v>5</v>
      </c>
      <c r="AA19" s="7" t="s">
        <v>6</v>
      </c>
      <c r="AB19" s="13" t="s">
        <v>7</v>
      </c>
      <c r="AC19" s="5" t="s">
        <v>3</v>
      </c>
      <c r="AD19" s="6" t="s">
        <v>4</v>
      </c>
      <c r="AE19" s="6" t="s">
        <v>5</v>
      </c>
      <c r="AF19" s="7" t="s">
        <v>6</v>
      </c>
      <c r="AG19" s="13" t="s">
        <v>7</v>
      </c>
      <c r="AH19" s="115" t="s">
        <v>3</v>
      </c>
      <c r="AI19" s="116" t="s">
        <v>4</v>
      </c>
      <c r="AJ19" s="116" t="s">
        <v>5</v>
      </c>
      <c r="AK19" s="117" t="s">
        <v>6</v>
      </c>
      <c r="AL19" s="13" t="s">
        <v>7</v>
      </c>
      <c r="AM19" s="8" t="s">
        <v>9</v>
      </c>
      <c r="AN19" s="14" t="s">
        <v>10</v>
      </c>
    </row>
    <row r="20" spans="1:41" s="9" customFormat="1" ht="20.25" customHeight="1" x14ac:dyDescent="0.25">
      <c r="A20" s="90" t="s">
        <v>24</v>
      </c>
      <c r="B20" s="91" t="s">
        <v>43</v>
      </c>
      <c r="C20" s="21" t="s">
        <v>16</v>
      </c>
      <c r="D20" s="127">
        <f>71+78</f>
        <v>149</v>
      </c>
      <c r="E20" s="128">
        <f>41+46</f>
        <v>87</v>
      </c>
      <c r="F20" s="128">
        <v>3</v>
      </c>
      <c r="G20" s="129">
        <f>+D20+E20</f>
        <v>236</v>
      </c>
      <c r="H20" s="130">
        <v>23</v>
      </c>
      <c r="I20" s="225">
        <v>174</v>
      </c>
      <c r="J20" s="128">
        <v>86</v>
      </c>
      <c r="K20" s="128">
        <v>10</v>
      </c>
      <c r="L20" s="235">
        <v>260</v>
      </c>
      <c r="M20" s="131">
        <v>29</v>
      </c>
      <c r="N20" s="132">
        <v>152</v>
      </c>
      <c r="O20" s="133">
        <v>77</v>
      </c>
      <c r="P20" s="133">
        <v>4</v>
      </c>
      <c r="Q20" s="129">
        <v>229</v>
      </c>
      <c r="R20" s="130">
        <v>22</v>
      </c>
      <c r="S20" s="127">
        <v>163</v>
      </c>
      <c r="T20" s="128">
        <v>88</v>
      </c>
      <c r="U20" s="128">
        <v>7</v>
      </c>
      <c r="V20" s="235">
        <v>251</v>
      </c>
      <c r="W20" s="131">
        <v>26</v>
      </c>
      <c r="X20" s="132"/>
      <c r="Y20" s="133"/>
      <c r="Z20" s="133"/>
      <c r="AA20" s="129"/>
      <c r="AB20" s="130"/>
      <c r="AC20" s="134"/>
      <c r="AD20" s="135"/>
      <c r="AE20" s="135"/>
      <c r="AF20" s="129"/>
      <c r="AG20" s="136"/>
      <c r="AH20" s="231">
        <v>162</v>
      </c>
      <c r="AI20" s="137">
        <v>84</v>
      </c>
      <c r="AJ20" s="137">
        <v>5</v>
      </c>
      <c r="AK20" s="188">
        <v>246</v>
      </c>
      <c r="AL20" s="136">
        <v>42</v>
      </c>
      <c r="AM20" s="232">
        <f t="shared" ref="AM20:AM27" si="1">AVERAGE(G20,L20,Q20,V20,AA20,AF20,AK20)</f>
        <v>244.4</v>
      </c>
      <c r="AN20" s="138">
        <f t="shared" ref="AN20:AN27" si="2">SUM(H20+M20+R20+W20+AB20+AG20+AL20)</f>
        <v>142</v>
      </c>
      <c r="AO20" s="18"/>
    </row>
    <row r="21" spans="1:41" s="9" customFormat="1" ht="20.25" customHeight="1" x14ac:dyDescent="0.25">
      <c r="A21" s="69" t="s">
        <v>25</v>
      </c>
      <c r="B21" s="72" t="s">
        <v>20</v>
      </c>
      <c r="C21" s="22" t="s">
        <v>14</v>
      </c>
      <c r="D21" s="11">
        <f>68+69</f>
        <v>137</v>
      </c>
      <c r="E21" s="12">
        <f>36+33</f>
        <v>69</v>
      </c>
      <c r="F21" s="12">
        <v>8</v>
      </c>
      <c r="G21" s="94">
        <f>+D21+E21</f>
        <v>206</v>
      </c>
      <c r="H21" s="76">
        <v>7</v>
      </c>
      <c r="I21" s="19"/>
      <c r="J21" s="12"/>
      <c r="K21" s="12"/>
      <c r="L21" s="94"/>
      <c r="M21" s="79"/>
      <c r="N21" s="26"/>
      <c r="O21" s="25"/>
      <c r="P21" s="25"/>
      <c r="Q21" s="94"/>
      <c r="R21" s="76"/>
      <c r="S21" s="11">
        <v>143</v>
      </c>
      <c r="T21" s="12">
        <v>90</v>
      </c>
      <c r="U21" s="12">
        <v>11</v>
      </c>
      <c r="V21" s="94">
        <v>233</v>
      </c>
      <c r="W21" s="79">
        <v>17</v>
      </c>
      <c r="X21" s="191">
        <v>138</v>
      </c>
      <c r="Y21" s="192">
        <v>97</v>
      </c>
      <c r="Z21" s="192">
        <v>8</v>
      </c>
      <c r="AA21" s="193">
        <v>235</v>
      </c>
      <c r="AB21" s="76">
        <v>18</v>
      </c>
      <c r="AC21" s="104">
        <v>145</v>
      </c>
      <c r="AD21" s="105">
        <v>78</v>
      </c>
      <c r="AE21" s="105">
        <v>6</v>
      </c>
      <c r="AF21" s="94">
        <v>223</v>
      </c>
      <c r="AG21" s="89">
        <v>9</v>
      </c>
      <c r="AH21" s="113">
        <v>154</v>
      </c>
      <c r="AI21" s="114">
        <v>94</v>
      </c>
      <c r="AJ21" s="114">
        <v>7</v>
      </c>
      <c r="AK21" s="121">
        <v>248</v>
      </c>
      <c r="AL21" s="89">
        <v>52</v>
      </c>
      <c r="AM21" s="97">
        <f t="shared" si="1"/>
        <v>229</v>
      </c>
      <c r="AN21" s="30">
        <f t="shared" si="2"/>
        <v>103</v>
      </c>
      <c r="AO21" s="18"/>
    </row>
    <row r="22" spans="1:41" s="9" customFormat="1" ht="20.25" customHeight="1" x14ac:dyDescent="0.25">
      <c r="A22" s="69" t="s">
        <v>26</v>
      </c>
      <c r="B22" s="72" t="s">
        <v>40</v>
      </c>
      <c r="C22" s="22" t="s">
        <v>36</v>
      </c>
      <c r="D22" s="11">
        <f>73+66</f>
        <v>139</v>
      </c>
      <c r="E22" s="12">
        <f>42+36</f>
        <v>78</v>
      </c>
      <c r="F22" s="12">
        <v>5</v>
      </c>
      <c r="G22" s="94">
        <f>+D22+E22</f>
        <v>217</v>
      </c>
      <c r="H22" s="76">
        <v>14</v>
      </c>
      <c r="I22" s="19">
        <v>128</v>
      </c>
      <c r="J22" s="12">
        <v>82</v>
      </c>
      <c r="K22" s="12">
        <v>10</v>
      </c>
      <c r="L22" s="94">
        <v>210</v>
      </c>
      <c r="M22" s="79">
        <v>4</v>
      </c>
      <c r="N22" s="26">
        <v>120</v>
      </c>
      <c r="O22" s="25">
        <v>78</v>
      </c>
      <c r="P22" s="25">
        <v>9</v>
      </c>
      <c r="Q22" s="95">
        <v>198</v>
      </c>
      <c r="R22" s="76">
        <v>3</v>
      </c>
      <c r="S22" s="75">
        <v>137</v>
      </c>
      <c r="T22" s="56">
        <v>83</v>
      </c>
      <c r="U22" s="56">
        <v>10</v>
      </c>
      <c r="V22" s="94">
        <v>220</v>
      </c>
      <c r="W22" s="79">
        <v>9</v>
      </c>
      <c r="X22" s="191">
        <v>161</v>
      </c>
      <c r="Y22" s="192">
        <v>104</v>
      </c>
      <c r="Z22" s="192">
        <v>7</v>
      </c>
      <c r="AA22" s="194">
        <v>265</v>
      </c>
      <c r="AB22" s="76">
        <v>31</v>
      </c>
      <c r="AC22" s="104">
        <v>157</v>
      </c>
      <c r="AD22" s="105">
        <v>76</v>
      </c>
      <c r="AE22" s="105">
        <v>7</v>
      </c>
      <c r="AF22" s="94">
        <v>233</v>
      </c>
      <c r="AG22" s="89">
        <v>21</v>
      </c>
      <c r="AH22" s="113">
        <v>159</v>
      </c>
      <c r="AI22" s="114">
        <v>76</v>
      </c>
      <c r="AJ22" s="114">
        <v>6</v>
      </c>
      <c r="AK22" s="121">
        <v>235</v>
      </c>
      <c r="AL22" s="89">
        <v>20</v>
      </c>
      <c r="AM22" s="97">
        <f t="shared" si="1"/>
        <v>225.42857142857142</v>
      </c>
      <c r="AN22" s="30">
        <f t="shared" si="2"/>
        <v>102</v>
      </c>
      <c r="AO22" s="18"/>
    </row>
    <row r="23" spans="1:41" s="9" customFormat="1" ht="20.25" customHeight="1" x14ac:dyDescent="0.25">
      <c r="A23" s="69" t="s">
        <v>27</v>
      </c>
      <c r="B23" s="72" t="s">
        <v>39</v>
      </c>
      <c r="C23" s="22" t="s">
        <v>36</v>
      </c>
      <c r="D23" s="11">
        <f>64+69</f>
        <v>133</v>
      </c>
      <c r="E23" s="12">
        <f>34+32</f>
        <v>66</v>
      </c>
      <c r="F23" s="12">
        <v>9</v>
      </c>
      <c r="G23" s="95">
        <f>+D23+E23</f>
        <v>199</v>
      </c>
      <c r="H23" s="76">
        <v>2</v>
      </c>
      <c r="I23" s="98">
        <v>144</v>
      </c>
      <c r="J23" s="99">
        <v>99</v>
      </c>
      <c r="K23" s="99">
        <v>1</v>
      </c>
      <c r="L23" s="94">
        <v>243</v>
      </c>
      <c r="M23" s="79">
        <v>19</v>
      </c>
      <c r="N23" s="104">
        <v>140</v>
      </c>
      <c r="O23" s="105">
        <v>74</v>
      </c>
      <c r="P23" s="105">
        <v>8</v>
      </c>
      <c r="Q23" s="94">
        <v>214</v>
      </c>
      <c r="R23" s="76">
        <v>14</v>
      </c>
      <c r="S23" s="11">
        <v>131</v>
      </c>
      <c r="T23" s="12">
        <v>72</v>
      </c>
      <c r="U23" s="12">
        <v>7</v>
      </c>
      <c r="V23" s="94">
        <v>203</v>
      </c>
      <c r="W23" s="79">
        <v>3</v>
      </c>
      <c r="X23" s="195">
        <v>155</v>
      </c>
      <c r="Y23" s="196">
        <v>78</v>
      </c>
      <c r="Z23" s="196">
        <v>8</v>
      </c>
      <c r="AA23" s="193">
        <v>233</v>
      </c>
      <c r="AB23" s="76">
        <v>13</v>
      </c>
      <c r="AC23" s="100">
        <v>150</v>
      </c>
      <c r="AD23" s="99">
        <v>78</v>
      </c>
      <c r="AE23" s="99">
        <v>4</v>
      </c>
      <c r="AF23" s="94">
        <v>228</v>
      </c>
      <c r="AG23" s="89">
        <v>15</v>
      </c>
      <c r="AH23" s="119">
        <v>166</v>
      </c>
      <c r="AI23" s="120">
        <v>78</v>
      </c>
      <c r="AJ23" s="120">
        <v>9</v>
      </c>
      <c r="AK23" s="121">
        <v>244</v>
      </c>
      <c r="AL23" s="89">
        <v>30</v>
      </c>
      <c r="AM23" s="97">
        <f t="shared" si="1"/>
        <v>223.42857142857142</v>
      </c>
      <c r="AN23" s="30">
        <f t="shared" si="2"/>
        <v>96</v>
      </c>
      <c r="AO23" s="18"/>
    </row>
    <row r="24" spans="1:41" s="9" customFormat="1" ht="20.25" customHeight="1" x14ac:dyDescent="0.25">
      <c r="A24" s="69" t="s">
        <v>28</v>
      </c>
      <c r="B24" s="154" t="s">
        <v>64</v>
      </c>
      <c r="C24" s="22" t="s">
        <v>19</v>
      </c>
      <c r="D24" s="11"/>
      <c r="E24" s="25"/>
      <c r="F24" s="12"/>
      <c r="G24" s="95"/>
      <c r="H24" s="89"/>
      <c r="I24" s="98"/>
      <c r="J24" s="99"/>
      <c r="K24" s="99"/>
      <c r="L24" s="95"/>
      <c r="M24" s="155"/>
      <c r="N24" s="104">
        <v>123</v>
      </c>
      <c r="O24" s="105">
        <v>77</v>
      </c>
      <c r="P24" s="105">
        <v>9</v>
      </c>
      <c r="Q24" s="94">
        <v>200</v>
      </c>
      <c r="R24" s="76">
        <v>6</v>
      </c>
      <c r="S24" s="98"/>
      <c r="T24" s="99"/>
      <c r="U24" s="99"/>
      <c r="V24" s="95"/>
      <c r="W24" s="155"/>
      <c r="X24" s="243">
        <v>109</v>
      </c>
      <c r="Y24" s="245">
        <v>76</v>
      </c>
      <c r="Z24" s="245">
        <v>11</v>
      </c>
      <c r="AA24" s="247">
        <v>185</v>
      </c>
      <c r="AB24" s="76">
        <v>2</v>
      </c>
      <c r="AC24" s="100"/>
      <c r="AD24" s="99"/>
      <c r="AE24" s="99"/>
      <c r="AF24" s="95"/>
      <c r="AG24" s="89"/>
      <c r="AH24" s="119">
        <v>127</v>
      </c>
      <c r="AI24" s="120">
        <v>84</v>
      </c>
      <c r="AJ24" s="120">
        <v>7</v>
      </c>
      <c r="AK24" s="121">
        <v>211</v>
      </c>
      <c r="AL24" s="89">
        <v>10</v>
      </c>
      <c r="AM24" s="96">
        <f t="shared" si="1"/>
        <v>198.66666666666666</v>
      </c>
      <c r="AN24" s="30">
        <f t="shared" si="2"/>
        <v>18</v>
      </c>
      <c r="AO24" s="18"/>
    </row>
    <row r="25" spans="1:41" s="9" customFormat="1" ht="20.25" customHeight="1" x14ac:dyDescent="0.25">
      <c r="A25" s="69" t="s">
        <v>29</v>
      </c>
      <c r="B25" s="72" t="s">
        <v>59</v>
      </c>
      <c r="C25" s="22" t="s">
        <v>58</v>
      </c>
      <c r="D25" s="11"/>
      <c r="E25" s="12"/>
      <c r="F25" s="12"/>
      <c r="G25" s="95"/>
      <c r="H25" s="76"/>
      <c r="I25" s="19">
        <v>145</v>
      </c>
      <c r="J25" s="12">
        <v>90</v>
      </c>
      <c r="K25" s="12">
        <v>3</v>
      </c>
      <c r="L25" s="94">
        <v>235</v>
      </c>
      <c r="M25" s="79">
        <v>12</v>
      </c>
      <c r="N25" s="26"/>
      <c r="O25" s="25"/>
      <c r="P25" s="25"/>
      <c r="Q25" s="95"/>
      <c r="R25" s="76"/>
      <c r="S25" s="11"/>
      <c r="T25" s="12"/>
      <c r="U25" s="12"/>
      <c r="V25" s="95"/>
      <c r="W25" s="79"/>
      <c r="X25" s="242"/>
      <c r="Y25" s="244"/>
      <c r="Z25" s="244"/>
      <c r="AA25" s="246"/>
      <c r="AB25" s="76"/>
      <c r="AC25" s="104"/>
      <c r="AD25" s="105"/>
      <c r="AE25" s="105"/>
      <c r="AF25" s="95"/>
      <c r="AG25" s="88"/>
      <c r="AH25" s="113"/>
      <c r="AI25" s="114"/>
      <c r="AJ25" s="114"/>
      <c r="AK25" s="125"/>
      <c r="AL25" s="88"/>
      <c r="AM25" s="97">
        <f t="shared" si="1"/>
        <v>235</v>
      </c>
      <c r="AN25" s="30">
        <f t="shared" si="2"/>
        <v>12</v>
      </c>
      <c r="AO25" s="18"/>
    </row>
    <row r="26" spans="1:41" s="9" customFormat="1" ht="20.25" customHeight="1" x14ac:dyDescent="0.25">
      <c r="A26" s="69" t="s">
        <v>30</v>
      </c>
      <c r="B26" s="72" t="s">
        <v>47</v>
      </c>
      <c r="C26" s="22" t="s">
        <v>36</v>
      </c>
      <c r="D26" s="11">
        <f>63+64</f>
        <v>127</v>
      </c>
      <c r="E26" s="12">
        <f>26+37</f>
        <v>63</v>
      </c>
      <c r="F26" s="12">
        <v>12</v>
      </c>
      <c r="G26" s="95">
        <f>+D26+E26</f>
        <v>190</v>
      </c>
      <c r="H26" s="76">
        <v>1</v>
      </c>
      <c r="I26" s="19">
        <v>131</v>
      </c>
      <c r="J26" s="12">
        <v>66</v>
      </c>
      <c r="K26" s="12">
        <v>13</v>
      </c>
      <c r="L26" s="95">
        <v>197</v>
      </c>
      <c r="M26" s="79">
        <v>1</v>
      </c>
      <c r="N26" s="26">
        <v>132</v>
      </c>
      <c r="O26" s="25">
        <v>64</v>
      </c>
      <c r="P26" s="25">
        <v>12</v>
      </c>
      <c r="Q26" s="95">
        <v>196</v>
      </c>
      <c r="R26" s="76">
        <v>2</v>
      </c>
      <c r="S26" s="19"/>
      <c r="T26" s="12"/>
      <c r="U26" s="12"/>
      <c r="V26" s="94"/>
      <c r="W26" s="79"/>
      <c r="X26" s="191">
        <v>107</v>
      </c>
      <c r="Y26" s="192">
        <v>78</v>
      </c>
      <c r="Z26" s="192">
        <v>12</v>
      </c>
      <c r="AA26" s="197">
        <v>185</v>
      </c>
      <c r="AB26" s="76">
        <v>1</v>
      </c>
      <c r="AC26" s="104">
        <v>126</v>
      </c>
      <c r="AD26" s="105">
        <v>76</v>
      </c>
      <c r="AE26" s="105">
        <v>8</v>
      </c>
      <c r="AF26" s="94">
        <v>202</v>
      </c>
      <c r="AG26" s="88">
        <v>2</v>
      </c>
      <c r="AH26" s="113">
        <v>98</v>
      </c>
      <c r="AI26" s="114">
        <v>76</v>
      </c>
      <c r="AJ26" s="114">
        <v>15</v>
      </c>
      <c r="AK26" s="125">
        <v>174</v>
      </c>
      <c r="AL26" s="88">
        <v>2</v>
      </c>
      <c r="AM26" s="96">
        <f t="shared" si="1"/>
        <v>190.66666666666666</v>
      </c>
      <c r="AN26" s="30">
        <f t="shared" si="2"/>
        <v>9</v>
      </c>
      <c r="AO26" s="18"/>
    </row>
    <row r="27" spans="1:41" s="9" customFormat="1" ht="21" customHeight="1" thickBot="1" x14ac:dyDescent="0.3">
      <c r="A27" s="70" t="s">
        <v>31</v>
      </c>
      <c r="B27" s="73" t="s">
        <v>62</v>
      </c>
      <c r="C27" s="23" t="s">
        <v>19</v>
      </c>
      <c r="D27" s="77"/>
      <c r="E27" s="16"/>
      <c r="F27" s="16"/>
      <c r="G27" s="106"/>
      <c r="H27" s="92"/>
      <c r="I27" s="20"/>
      <c r="J27" s="16"/>
      <c r="K27" s="16"/>
      <c r="L27" s="106"/>
      <c r="M27" s="93"/>
      <c r="N27" s="27">
        <v>120</v>
      </c>
      <c r="O27" s="28">
        <v>72</v>
      </c>
      <c r="P27" s="28">
        <v>12</v>
      </c>
      <c r="Q27" s="106">
        <v>192</v>
      </c>
      <c r="R27" s="92">
        <v>1</v>
      </c>
      <c r="S27" s="20">
        <v>121</v>
      </c>
      <c r="T27" s="16">
        <v>61</v>
      </c>
      <c r="U27" s="16">
        <v>10</v>
      </c>
      <c r="V27" s="106">
        <v>182</v>
      </c>
      <c r="W27" s="93">
        <v>1</v>
      </c>
      <c r="X27" s="236">
        <v>131</v>
      </c>
      <c r="Y27" s="237">
        <v>69</v>
      </c>
      <c r="Z27" s="237">
        <v>15</v>
      </c>
      <c r="AA27" s="238">
        <v>200</v>
      </c>
      <c r="AB27" s="92">
        <v>3</v>
      </c>
      <c r="AC27" s="102"/>
      <c r="AD27" s="103"/>
      <c r="AE27" s="103"/>
      <c r="AF27" s="106"/>
      <c r="AG27" s="78"/>
      <c r="AH27" s="123"/>
      <c r="AI27" s="124"/>
      <c r="AJ27" s="124"/>
      <c r="AK27" s="126"/>
      <c r="AL27" s="78"/>
      <c r="AM27" s="239">
        <f t="shared" si="1"/>
        <v>191.33333333333334</v>
      </c>
      <c r="AN27" s="31">
        <f t="shared" si="2"/>
        <v>5</v>
      </c>
      <c r="AO27" s="18"/>
    </row>
    <row r="28" spans="1:41" s="9" customFormat="1" ht="20.25" hidden="1" customHeight="1" x14ac:dyDescent="0.25">
      <c r="A28" s="53" t="s">
        <v>22</v>
      </c>
      <c r="B28" s="54" t="s">
        <v>20</v>
      </c>
      <c r="C28" s="55" t="s">
        <v>14</v>
      </c>
      <c r="D28" s="56"/>
      <c r="E28" s="56"/>
      <c r="F28" s="56"/>
      <c r="G28" s="57"/>
      <c r="H28" s="58"/>
      <c r="I28" s="56">
        <v>107</v>
      </c>
      <c r="J28" s="56">
        <v>60</v>
      </c>
      <c r="K28" s="56">
        <v>14</v>
      </c>
      <c r="L28" s="59">
        <f t="shared" ref="L28" si="3">+I28+J28</f>
        <v>167</v>
      </c>
      <c r="M28" s="58">
        <v>1</v>
      </c>
      <c r="N28" s="60"/>
      <c r="O28" s="60"/>
      <c r="P28" s="60"/>
      <c r="Q28" s="57"/>
      <c r="R28" s="58"/>
      <c r="S28" s="60">
        <v>116</v>
      </c>
      <c r="T28" s="60">
        <v>87</v>
      </c>
      <c r="U28" s="60">
        <v>6</v>
      </c>
      <c r="V28" s="61">
        <f t="shared" ref="V28:V29" si="4">+S28+T28</f>
        <v>203</v>
      </c>
      <c r="W28" s="58">
        <v>5</v>
      </c>
      <c r="X28" s="60"/>
      <c r="Y28" s="60"/>
      <c r="Z28" s="60"/>
      <c r="AA28" s="57"/>
      <c r="AB28" s="58"/>
      <c r="AC28" s="58"/>
      <c r="AD28" s="58"/>
      <c r="AE28" s="58"/>
      <c r="AF28" s="58"/>
      <c r="AG28" s="58"/>
      <c r="AH28" s="60"/>
      <c r="AI28" s="60"/>
      <c r="AJ28" s="60"/>
      <c r="AK28" s="57">
        <f t="shared" ref="AK28:AK29" si="5">+AH28+AI28</f>
        <v>0</v>
      </c>
      <c r="AL28" s="62"/>
      <c r="AM28" s="63">
        <f>AVERAGE(G28,L28,V28)</f>
        <v>185</v>
      </c>
      <c r="AN28" s="52">
        <f t="shared" ref="AN28:AN30" si="6">SUM(H28+M28+R28+W28+AB28+AL28)</f>
        <v>6</v>
      </c>
      <c r="AO28" s="18"/>
    </row>
    <row r="29" spans="1:41" s="9" customFormat="1" ht="20.25" hidden="1" customHeight="1" x14ac:dyDescent="0.25">
      <c r="A29" s="40" t="s">
        <v>23</v>
      </c>
      <c r="B29" s="32" t="s">
        <v>18</v>
      </c>
      <c r="C29" s="33" t="s">
        <v>16</v>
      </c>
      <c r="D29" s="12">
        <v>91</v>
      </c>
      <c r="E29" s="12">
        <v>60</v>
      </c>
      <c r="F29" s="12">
        <v>10</v>
      </c>
      <c r="G29" s="37">
        <f>+D29+E29</f>
        <v>151</v>
      </c>
      <c r="H29" s="34">
        <v>1</v>
      </c>
      <c r="I29" s="12"/>
      <c r="J29" s="12"/>
      <c r="K29" s="12"/>
      <c r="L29" s="35"/>
      <c r="M29" s="34"/>
      <c r="N29" s="25">
        <v>103</v>
      </c>
      <c r="O29" s="25">
        <v>75</v>
      </c>
      <c r="P29" s="25">
        <v>9</v>
      </c>
      <c r="Q29" s="38">
        <f>+N29+O29</f>
        <v>178</v>
      </c>
      <c r="R29" s="34">
        <v>1</v>
      </c>
      <c r="S29" s="25">
        <v>100</v>
      </c>
      <c r="T29" s="25">
        <v>47</v>
      </c>
      <c r="U29" s="25">
        <v>14</v>
      </c>
      <c r="V29" s="38">
        <f t="shared" si="4"/>
        <v>147</v>
      </c>
      <c r="W29" s="34">
        <v>1</v>
      </c>
      <c r="X29" s="25">
        <v>89</v>
      </c>
      <c r="Y29" s="25">
        <v>60</v>
      </c>
      <c r="Z29" s="25">
        <v>22</v>
      </c>
      <c r="AA29" s="38">
        <f>+X29+Y29</f>
        <v>149</v>
      </c>
      <c r="AB29" s="34">
        <v>1</v>
      </c>
      <c r="AC29" s="34"/>
      <c r="AD29" s="34"/>
      <c r="AE29" s="34"/>
      <c r="AF29" s="34"/>
      <c r="AG29" s="34"/>
      <c r="AH29" s="25"/>
      <c r="AI29" s="25"/>
      <c r="AJ29" s="25"/>
      <c r="AK29" s="35">
        <f t="shared" si="5"/>
        <v>0</v>
      </c>
      <c r="AL29" s="36"/>
      <c r="AM29" s="39">
        <f>AVERAGE(G29,L29,Q29,V29,AA29)</f>
        <v>156.25</v>
      </c>
      <c r="AN29" s="30">
        <f t="shared" si="6"/>
        <v>4</v>
      </c>
      <c r="AO29" s="18"/>
    </row>
    <row r="30" spans="1:41" ht="16.5" hidden="1" customHeight="1" thickBot="1" x14ac:dyDescent="0.3">
      <c r="A30" s="41" t="s">
        <v>33</v>
      </c>
      <c r="B30" s="45" t="s">
        <v>32</v>
      </c>
      <c r="C30" s="42" t="s">
        <v>19</v>
      </c>
      <c r="D30" s="16"/>
      <c r="E30" s="16"/>
      <c r="F30" s="16"/>
      <c r="G30" s="46"/>
      <c r="H30" s="43"/>
      <c r="I30" s="16"/>
      <c r="J30" s="16"/>
      <c r="K30" s="16"/>
      <c r="L30" s="47"/>
      <c r="M30" s="43"/>
      <c r="N30" s="28"/>
      <c r="O30" s="28"/>
      <c r="P30" s="28"/>
      <c r="Q30" s="48"/>
      <c r="R30" s="49"/>
      <c r="S30" s="28">
        <v>95</v>
      </c>
      <c r="T30" s="28">
        <v>60</v>
      </c>
      <c r="U30" s="28">
        <v>9</v>
      </c>
      <c r="V30" s="48">
        <v>155</v>
      </c>
      <c r="W30" s="43">
        <v>2</v>
      </c>
      <c r="X30" s="28"/>
      <c r="Y30" s="28"/>
      <c r="Z30" s="28"/>
      <c r="AA30" s="47"/>
      <c r="AB30" s="43"/>
      <c r="AC30" s="43"/>
      <c r="AD30" s="43"/>
      <c r="AE30" s="43"/>
      <c r="AF30" s="43"/>
      <c r="AG30" s="43"/>
      <c r="AH30" s="28"/>
      <c r="AI30" s="28"/>
      <c r="AJ30" s="28"/>
      <c r="AK30" s="47">
        <v>0</v>
      </c>
      <c r="AL30" s="50"/>
      <c r="AM30" s="51">
        <f>AVERAGE(G30,L30,Q30,V30)</f>
        <v>155</v>
      </c>
      <c r="AN30" s="31">
        <f t="shared" si="6"/>
        <v>2</v>
      </c>
    </row>
    <row r="31" spans="1:41" ht="23.25" customHeight="1" thickBot="1" x14ac:dyDescent="0.3">
      <c r="A31" s="18"/>
      <c r="C31" s="18"/>
      <c r="W31" s="44"/>
      <c r="AB31" s="44"/>
      <c r="AC31" s="44"/>
      <c r="AD31" s="44"/>
      <c r="AE31" s="44"/>
      <c r="AF31" s="44"/>
      <c r="AG31" s="44"/>
    </row>
    <row r="32" spans="1:41" ht="39" customHeight="1" thickBot="1" x14ac:dyDescent="0.3">
      <c r="A32" s="279" t="s">
        <v>12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1"/>
    </row>
    <row r="33" spans="1:41" ht="45" customHeight="1" thickBot="1" x14ac:dyDescent="0.3">
      <c r="A33" s="257" t="s">
        <v>0</v>
      </c>
      <c r="B33" s="259" t="s">
        <v>1</v>
      </c>
      <c r="C33" s="261" t="s">
        <v>2</v>
      </c>
      <c r="D33" s="263" t="s">
        <v>45</v>
      </c>
      <c r="E33" s="264"/>
      <c r="F33" s="264"/>
      <c r="G33" s="264"/>
      <c r="H33" s="265"/>
      <c r="I33" s="277" t="s">
        <v>48</v>
      </c>
      <c r="J33" s="264"/>
      <c r="K33" s="264"/>
      <c r="L33" s="264"/>
      <c r="M33" s="278"/>
      <c r="N33" s="263" t="s">
        <v>49</v>
      </c>
      <c r="O33" s="264"/>
      <c r="P33" s="264"/>
      <c r="Q33" s="264"/>
      <c r="R33" s="265"/>
      <c r="S33" s="277" t="s">
        <v>50</v>
      </c>
      <c r="T33" s="264"/>
      <c r="U33" s="264"/>
      <c r="V33" s="264"/>
      <c r="W33" s="278"/>
      <c r="X33" s="285" t="s">
        <v>51</v>
      </c>
      <c r="Y33" s="286"/>
      <c r="Z33" s="286"/>
      <c r="AA33" s="286"/>
      <c r="AB33" s="287"/>
      <c r="AC33" s="282" t="s">
        <v>54</v>
      </c>
      <c r="AD33" s="283"/>
      <c r="AE33" s="283"/>
      <c r="AF33" s="283"/>
      <c r="AG33" s="284"/>
      <c r="AH33" s="274" t="s">
        <v>55</v>
      </c>
      <c r="AI33" s="275"/>
      <c r="AJ33" s="275"/>
      <c r="AK33" s="275"/>
      <c r="AL33" s="276"/>
      <c r="AM33" s="272"/>
      <c r="AN33" s="273"/>
    </row>
    <row r="34" spans="1:41" ht="34.5" customHeight="1" thickBot="1" x14ac:dyDescent="0.3">
      <c r="A34" s="258"/>
      <c r="B34" s="260"/>
      <c r="C34" s="262"/>
      <c r="D34" s="5" t="s">
        <v>3</v>
      </c>
      <c r="E34" s="6" t="s">
        <v>4</v>
      </c>
      <c r="F34" s="6" t="s">
        <v>5</v>
      </c>
      <c r="G34" s="7" t="s">
        <v>6</v>
      </c>
      <c r="H34" s="13" t="s">
        <v>7</v>
      </c>
      <c r="I34" s="5" t="s">
        <v>3</v>
      </c>
      <c r="J34" s="6" t="s">
        <v>4</v>
      </c>
      <c r="K34" s="6" t="s">
        <v>5</v>
      </c>
      <c r="L34" s="7" t="s">
        <v>6</v>
      </c>
      <c r="M34" s="13" t="s">
        <v>7</v>
      </c>
      <c r="N34" s="5" t="s">
        <v>3</v>
      </c>
      <c r="O34" s="6" t="s">
        <v>4</v>
      </c>
      <c r="P34" s="6" t="s">
        <v>5</v>
      </c>
      <c r="Q34" s="7" t="s">
        <v>6</v>
      </c>
      <c r="R34" s="13" t="s">
        <v>7</v>
      </c>
      <c r="S34" s="5" t="s">
        <v>3</v>
      </c>
      <c r="T34" s="6" t="s">
        <v>4</v>
      </c>
      <c r="U34" s="6" t="s">
        <v>5</v>
      </c>
      <c r="V34" s="7" t="s">
        <v>6</v>
      </c>
      <c r="W34" s="13" t="s">
        <v>7</v>
      </c>
      <c r="X34" s="5" t="s">
        <v>3</v>
      </c>
      <c r="Y34" s="6" t="s">
        <v>4</v>
      </c>
      <c r="Z34" s="6" t="s">
        <v>5</v>
      </c>
      <c r="AA34" s="7" t="s">
        <v>6</v>
      </c>
      <c r="AB34" s="13" t="s">
        <v>7</v>
      </c>
      <c r="AC34" s="5" t="s">
        <v>3</v>
      </c>
      <c r="AD34" s="6" t="s">
        <v>4</v>
      </c>
      <c r="AE34" s="6" t="s">
        <v>5</v>
      </c>
      <c r="AF34" s="7" t="s">
        <v>6</v>
      </c>
      <c r="AG34" s="13" t="s">
        <v>7</v>
      </c>
      <c r="AH34" s="115" t="s">
        <v>3</v>
      </c>
      <c r="AI34" s="116" t="s">
        <v>4</v>
      </c>
      <c r="AJ34" s="116" t="s">
        <v>5</v>
      </c>
      <c r="AK34" s="117" t="s">
        <v>6</v>
      </c>
      <c r="AL34" s="13" t="s">
        <v>7</v>
      </c>
      <c r="AM34" s="8" t="s">
        <v>9</v>
      </c>
      <c r="AN34" s="14" t="s">
        <v>10</v>
      </c>
    </row>
    <row r="35" spans="1:41" s="9" customFormat="1" ht="20.25" customHeight="1" x14ac:dyDescent="0.25">
      <c r="A35" s="90" t="s">
        <v>24</v>
      </c>
      <c r="B35" s="91" t="s">
        <v>37</v>
      </c>
      <c r="C35" s="21" t="s">
        <v>19</v>
      </c>
      <c r="D35" s="127">
        <f>75+82</f>
        <v>157</v>
      </c>
      <c r="E35" s="128">
        <f>25+32</f>
        <v>57</v>
      </c>
      <c r="F35" s="128">
        <v>10</v>
      </c>
      <c r="G35" s="129">
        <f>+D35+E35</f>
        <v>214</v>
      </c>
      <c r="H35" s="130">
        <v>9</v>
      </c>
      <c r="I35" s="127">
        <v>158</v>
      </c>
      <c r="J35" s="128">
        <v>77</v>
      </c>
      <c r="K35" s="128">
        <v>6</v>
      </c>
      <c r="L35" s="187">
        <v>235</v>
      </c>
      <c r="M35" s="170">
        <v>12</v>
      </c>
      <c r="N35" s="132">
        <v>148</v>
      </c>
      <c r="O35" s="133">
        <v>70</v>
      </c>
      <c r="P35" s="133">
        <v>3</v>
      </c>
      <c r="Q35" s="129">
        <v>218</v>
      </c>
      <c r="R35" s="131">
        <v>26</v>
      </c>
      <c r="S35" s="127">
        <v>160</v>
      </c>
      <c r="T35" s="128">
        <v>84</v>
      </c>
      <c r="U35" s="128">
        <v>5</v>
      </c>
      <c r="V35" s="187">
        <v>244</v>
      </c>
      <c r="W35" s="160">
        <v>22</v>
      </c>
      <c r="X35" s="227">
        <v>161</v>
      </c>
      <c r="Y35" s="228">
        <v>67</v>
      </c>
      <c r="Z35" s="228">
        <v>6</v>
      </c>
      <c r="AA35" s="249">
        <v>228</v>
      </c>
      <c r="AB35" s="160">
        <v>18</v>
      </c>
      <c r="AC35" s="134">
        <v>152</v>
      </c>
      <c r="AD35" s="135">
        <v>88</v>
      </c>
      <c r="AE35" s="135">
        <v>1</v>
      </c>
      <c r="AF35" s="129">
        <v>240</v>
      </c>
      <c r="AG35" s="136">
        <v>24</v>
      </c>
      <c r="AH35" s="252">
        <v>177</v>
      </c>
      <c r="AI35" s="137">
        <v>78</v>
      </c>
      <c r="AJ35" s="137">
        <v>8</v>
      </c>
      <c r="AK35" s="240">
        <v>255</v>
      </c>
      <c r="AL35" s="136">
        <v>54</v>
      </c>
      <c r="AM35" s="232">
        <f t="shared" ref="AM35:AM48" si="7">AVERAGE(G35,L35,Q35,V35,AA35,AF35,AK35)</f>
        <v>233.42857142857142</v>
      </c>
      <c r="AN35" s="138">
        <f t="shared" ref="AN35:AN42" si="8">SUM(H35+M35+R35+W35+AB35+AG35+AL35)</f>
        <v>165</v>
      </c>
      <c r="AO35" s="18"/>
    </row>
    <row r="36" spans="1:41" s="9" customFormat="1" ht="20.25" customHeight="1" x14ac:dyDescent="0.25">
      <c r="A36" s="69" t="s">
        <v>25</v>
      </c>
      <c r="B36" s="72" t="s">
        <v>42</v>
      </c>
      <c r="C36" s="22" t="s">
        <v>14</v>
      </c>
      <c r="D36" s="11">
        <f>84+84</f>
        <v>168</v>
      </c>
      <c r="E36" s="12">
        <f>27+33</f>
        <v>60</v>
      </c>
      <c r="F36" s="12">
        <v>8</v>
      </c>
      <c r="G36" s="94">
        <f>+D36+E36</f>
        <v>228</v>
      </c>
      <c r="H36" s="76">
        <v>17</v>
      </c>
      <c r="I36" s="11">
        <v>171</v>
      </c>
      <c r="J36" s="12">
        <v>78</v>
      </c>
      <c r="K36" s="12">
        <v>7</v>
      </c>
      <c r="L36" s="162">
        <v>249</v>
      </c>
      <c r="M36" s="166">
        <v>18</v>
      </c>
      <c r="N36" s="26"/>
      <c r="O36" s="25"/>
      <c r="P36" s="25"/>
      <c r="Q36" s="94"/>
      <c r="R36" s="79"/>
      <c r="S36" s="26">
        <v>172</v>
      </c>
      <c r="T36" s="25">
        <v>80</v>
      </c>
      <c r="U36" s="25">
        <v>2</v>
      </c>
      <c r="V36" s="171">
        <v>252</v>
      </c>
      <c r="W36" s="150">
        <v>29</v>
      </c>
      <c r="X36" s="191">
        <v>174</v>
      </c>
      <c r="Y36" s="192">
        <v>107</v>
      </c>
      <c r="Z36" s="192">
        <v>6</v>
      </c>
      <c r="AA36" s="194">
        <v>281</v>
      </c>
      <c r="AB36" s="150">
        <v>42</v>
      </c>
      <c r="AC36" s="104">
        <v>159</v>
      </c>
      <c r="AD36" s="105">
        <v>74</v>
      </c>
      <c r="AE36" s="105">
        <v>7</v>
      </c>
      <c r="AF36" s="94">
        <v>233</v>
      </c>
      <c r="AG36" s="89">
        <v>13</v>
      </c>
      <c r="AH36" s="251">
        <v>156</v>
      </c>
      <c r="AI36" s="114">
        <v>79</v>
      </c>
      <c r="AJ36" s="114">
        <v>7</v>
      </c>
      <c r="AK36" s="253">
        <v>235</v>
      </c>
      <c r="AL36" s="89">
        <v>24</v>
      </c>
      <c r="AM36" s="97">
        <f t="shared" si="7"/>
        <v>246.33333333333334</v>
      </c>
      <c r="AN36" s="30">
        <f t="shared" si="8"/>
        <v>143</v>
      </c>
      <c r="AO36" s="18"/>
    </row>
    <row r="37" spans="1:41" s="9" customFormat="1" ht="20.25" customHeight="1" x14ac:dyDescent="0.25">
      <c r="A37" s="69" t="s">
        <v>26</v>
      </c>
      <c r="B37" s="72" t="s">
        <v>38</v>
      </c>
      <c r="C37" s="22" t="s">
        <v>36</v>
      </c>
      <c r="D37" s="11">
        <f>81+93</f>
        <v>174</v>
      </c>
      <c r="E37" s="12">
        <f>36+35</f>
        <v>71</v>
      </c>
      <c r="F37" s="12">
        <v>4</v>
      </c>
      <c r="G37" s="94">
        <f>+D37+E37</f>
        <v>245</v>
      </c>
      <c r="H37" s="76">
        <v>25</v>
      </c>
      <c r="I37" s="11">
        <v>188</v>
      </c>
      <c r="J37" s="12">
        <v>78</v>
      </c>
      <c r="K37" s="12">
        <v>7</v>
      </c>
      <c r="L37" s="171">
        <v>258</v>
      </c>
      <c r="M37" s="166">
        <v>26</v>
      </c>
      <c r="N37" s="26">
        <v>9</v>
      </c>
      <c r="O37" s="25">
        <v>0</v>
      </c>
      <c r="P37" s="25">
        <v>0</v>
      </c>
      <c r="Q37" s="95">
        <v>9</v>
      </c>
      <c r="R37" s="79">
        <v>1</v>
      </c>
      <c r="S37" s="26">
        <v>153</v>
      </c>
      <c r="T37" s="25">
        <v>80</v>
      </c>
      <c r="U37" s="25">
        <v>2</v>
      </c>
      <c r="V37" s="162">
        <v>233</v>
      </c>
      <c r="W37" s="150">
        <v>15</v>
      </c>
      <c r="X37" s="191">
        <v>157</v>
      </c>
      <c r="Y37" s="192">
        <v>67</v>
      </c>
      <c r="Z37" s="192">
        <v>7</v>
      </c>
      <c r="AA37" s="198">
        <v>224</v>
      </c>
      <c r="AB37" s="150">
        <v>9</v>
      </c>
      <c r="AC37" s="104">
        <v>175</v>
      </c>
      <c r="AD37" s="105">
        <v>59</v>
      </c>
      <c r="AE37" s="105">
        <v>5</v>
      </c>
      <c r="AF37" s="94">
        <v>234</v>
      </c>
      <c r="AG37" s="89">
        <v>18</v>
      </c>
      <c r="AH37" s="153">
        <v>155</v>
      </c>
      <c r="AI37" s="114">
        <v>85</v>
      </c>
      <c r="AJ37" s="114">
        <v>5</v>
      </c>
      <c r="AK37" s="121">
        <v>240</v>
      </c>
      <c r="AL37" s="89">
        <v>36</v>
      </c>
      <c r="AM37" s="97">
        <f t="shared" si="7"/>
        <v>206.14285714285714</v>
      </c>
      <c r="AN37" s="30">
        <f t="shared" si="8"/>
        <v>130</v>
      </c>
      <c r="AO37" s="18"/>
    </row>
    <row r="38" spans="1:41" s="9" customFormat="1" ht="20.25" customHeight="1" x14ac:dyDescent="0.25">
      <c r="A38" s="69" t="s">
        <v>27</v>
      </c>
      <c r="B38" s="72" t="s">
        <v>46</v>
      </c>
      <c r="C38" s="22" t="s">
        <v>36</v>
      </c>
      <c r="D38" s="11">
        <f>79+66</f>
        <v>145</v>
      </c>
      <c r="E38" s="12">
        <f>36+32</f>
        <v>68</v>
      </c>
      <c r="F38" s="12">
        <v>6</v>
      </c>
      <c r="G38" s="94">
        <f>+D38+E38</f>
        <v>213</v>
      </c>
      <c r="H38" s="76">
        <v>6</v>
      </c>
      <c r="I38" s="11">
        <v>170</v>
      </c>
      <c r="J38" s="12">
        <v>95</v>
      </c>
      <c r="K38" s="12">
        <v>2</v>
      </c>
      <c r="L38" s="171">
        <v>265</v>
      </c>
      <c r="M38" s="166">
        <v>33</v>
      </c>
      <c r="N38" s="26">
        <v>86</v>
      </c>
      <c r="O38" s="25">
        <v>13</v>
      </c>
      <c r="P38" s="25">
        <v>0</v>
      </c>
      <c r="Q38" s="95">
        <v>99</v>
      </c>
      <c r="R38" s="79">
        <v>2</v>
      </c>
      <c r="S38" s="26"/>
      <c r="T38" s="25"/>
      <c r="U38" s="25"/>
      <c r="V38" s="162"/>
      <c r="W38" s="150"/>
      <c r="X38" s="26"/>
      <c r="Y38" s="25"/>
      <c r="Z38" s="25"/>
      <c r="AA38" s="201"/>
      <c r="AB38" s="150"/>
      <c r="AC38" s="104">
        <v>138</v>
      </c>
      <c r="AD38" s="105">
        <v>56</v>
      </c>
      <c r="AE38" s="105">
        <v>7</v>
      </c>
      <c r="AF38" s="95">
        <v>194</v>
      </c>
      <c r="AG38" s="88">
        <v>2</v>
      </c>
      <c r="AH38" s="153"/>
      <c r="AI38" s="114"/>
      <c r="AJ38" s="114"/>
      <c r="AK38" s="121"/>
      <c r="AL38" s="88"/>
      <c r="AM38" s="96">
        <f t="shared" si="7"/>
        <v>192.75</v>
      </c>
      <c r="AN38" s="30">
        <f t="shared" si="8"/>
        <v>43</v>
      </c>
      <c r="AO38" s="18"/>
    </row>
    <row r="39" spans="1:41" s="9" customFormat="1" ht="20.25" customHeight="1" x14ac:dyDescent="0.25">
      <c r="A39" s="69" t="s">
        <v>28</v>
      </c>
      <c r="B39" s="72" t="s">
        <v>60</v>
      </c>
      <c r="C39" s="22" t="s">
        <v>36</v>
      </c>
      <c r="D39" s="11"/>
      <c r="E39" s="12"/>
      <c r="F39" s="12"/>
      <c r="G39" s="95"/>
      <c r="H39" s="76"/>
      <c r="I39" s="11">
        <v>151</v>
      </c>
      <c r="J39" s="12">
        <v>62</v>
      </c>
      <c r="K39" s="12">
        <v>10</v>
      </c>
      <c r="L39" s="162">
        <v>213</v>
      </c>
      <c r="M39" s="166">
        <v>6</v>
      </c>
      <c r="N39" s="26">
        <v>143</v>
      </c>
      <c r="O39" s="25">
        <v>49</v>
      </c>
      <c r="P39" s="25">
        <v>11</v>
      </c>
      <c r="Q39" s="95">
        <v>192</v>
      </c>
      <c r="R39" s="79">
        <v>17</v>
      </c>
      <c r="S39" s="26">
        <v>162</v>
      </c>
      <c r="T39" s="25">
        <v>70</v>
      </c>
      <c r="U39" s="25">
        <v>9</v>
      </c>
      <c r="V39" s="162">
        <v>232</v>
      </c>
      <c r="W39" s="150">
        <v>12</v>
      </c>
      <c r="X39" s="203">
        <v>128</v>
      </c>
      <c r="Y39" s="204">
        <v>52</v>
      </c>
      <c r="Z39" s="204">
        <v>13</v>
      </c>
      <c r="AA39" s="206">
        <v>180</v>
      </c>
      <c r="AB39" s="150">
        <v>1</v>
      </c>
      <c r="AC39" s="104">
        <v>143</v>
      </c>
      <c r="AD39" s="105">
        <v>61</v>
      </c>
      <c r="AE39" s="105">
        <v>12</v>
      </c>
      <c r="AF39" s="94">
        <v>204</v>
      </c>
      <c r="AG39" s="89">
        <v>4</v>
      </c>
      <c r="AH39" s="153"/>
      <c r="AI39" s="114"/>
      <c r="AJ39" s="114"/>
      <c r="AK39" s="125"/>
      <c r="AL39" s="89"/>
      <c r="AM39" s="97">
        <f t="shared" si="7"/>
        <v>204.2</v>
      </c>
      <c r="AN39" s="30">
        <f t="shared" si="8"/>
        <v>40</v>
      </c>
      <c r="AO39" s="18"/>
    </row>
    <row r="40" spans="1:41" s="9" customFormat="1" ht="20.25" customHeight="1" x14ac:dyDescent="0.25">
      <c r="A40" s="69" t="s">
        <v>29</v>
      </c>
      <c r="B40" s="72" t="s">
        <v>56</v>
      </c>
      <c r="C40" s="22" t="s">
        <v>53</v>
      </c>
      <c r="D40" s="11"/>
      <c r="E40" s="12"/>
      <c r="F40" s="12"/>
      <c r="G40" s="95"/>
      <c r="H40" s="76"/>
      <c r="I40" s="11">
        <v>176</v>
      </c>
      <c r="J40" s="12">
        <v>52</v>
      </c>
      <c r="K40" s="12">
        <v>11</v>
      </c>
      <c r="L40" s="162">
        <v>228</v>
      </c>
      <c r="M40" s="166">
        <v>10</v>
      </c>
      <c r="N40" s="26">
        <v>143</v>
      </c>
      <c r="O40" s="25">
        <v>41</v>
      </c>
      <c r="P40" s="25">
        <v>14</v>
      </c>
      <c r="Q40" s="95">
        <v>184</v>
      </c>
      <c r="R40" s="79">
        <v>8</v>
      </c>
      <c r="S40" s="26">
        <v>158</v>
      </c>
      <c r="T40" s="25">
        <v>52</v>
      </c>
      <c r="U40" s="25">
        <v>9</v>
      </c>
      <c r="V40" s="162">
        <v>210</v>
      </c>
      <c r="W40" s="150">
        <v>6</v>
      </c>
      <c r="X40" s="199">
        <v>161</v>
      </c>
      <c r="Y40" s="200">
        <v>65</v>
      </c>
      <c r="Z40" s="200">
        <v>5</v>
      </c>
      <c r="AA40" s="205">
        <v>226</v>
      </c>
      <c r="AB40" s="150">
        <v>13</v>
      </c>
      <c r="AC40" s="104">
        <v>137</v>
      </c>
      <c r="AD40" s="105">
        <v>32</v>
      </c>
      <c r="AE40" s="105">
        <v>16</v>
      </c>
      <c r="AF40" s="95">
        <v>169</v>
      </c>
      <c r="AG40" s="89">
        <v>1</v>
      </c>
      <c r="AH40" s="153"/>
      <c r="AI40" s="114"/>
      <c r="AJ40" s="114"/>
      <c r="AK40" s="125"/>
      <c r="AL40" s="89"/>
      <c r="AM40" s="97">
        <f t="shared" si="7"/>
        <v>203.4</v>
      </c>
      <c r="AN40" s="30">
        <f t="shared" si="8"/>
        <v>38</v>
      </c>
      <c r="AO40" s="18"/>
    </row>
    <row r="41" spans="1:41" s="9" customFormat="1" ht="20.25" customHeight="1" x14ac:dyDescent="0.25">
      <c r="A41" s="69" t="s">
        <v>30</v>
      </c>
      <c r="B41" s="72" t="s">
        <v>66</v>
      </c>
      <c r="C41" s="22" t="s">
        <v>19</v>
      </c>
      <c r="D41" s="11"/>
      <c r="E41" s="12"/>
      <c r="F41" s="12"/>
      <c r="G41" s="95"/>
      <c r="H41" s="76"/>
      <c r="I41" s="11"/>
      <c r="J41" s="12"/>
      <c r="K41" s="12"/>
      <c r="L41" s="162"/>
      <c r="M41" s="166"/>
      <c r="N41" s="26">
        <v>128</v>
      </c>
      <c r="O41" s="25">
        <v>61</v>
      </c>
      <c r="P41" s="25">
        <v>12</v>
      </c>
      <c r="Q41" s="95">
        <v>189</v>
      </c>
      <c r="R41" s="79">
        <v>12</v>
      </c>
      <c r="S41" s="26">
        <v>143</v>
      </c>
      <c r="T41" s="25">
        <v>52</v>
      </c>
      <c r="U41" s="25">
        <v>13</v>
      </c>
      <c r="V41" s="163">
        <v>195</v>
      </c>
      <c r="W41" s="150">
        <v>2</v>
      </c>
      <c r="X41" s="189">
        <v>144</v>
      </c>
      <c r="Y41" s="190">
        <v>50</v>
      </c>
      <c r="Z41" s="190">
        <v>9</v>
      </c>
      <c r="AA41" s="250">
        <v>194</v>
      </c>
      <c r="AB41" s="150">
        <v>2</v>
      </c>
      <c r="AC41" s="104"/>
      <c r="AD41" s="105"/>
      <c r="AE41" s="105"/>
      <c r="AF41" s="95"/>
      <c r="AG41" s="89"/>
      <c r="AH41" s="153">
        <v>149</v>
      </c>
      <c r="AI41" s="114">
        <v>54</v>
      </c>
      <c r="AJ41" s="114">
        <v>13</v>
      </c>
      <c r="AK41" s="121">
        <v>203</v>
      </c>
      <c r="AL41" s="89">
        <v>6</v>
      </c>
      <c r="AM41" s="96">
        <f t="shared" si="7"/>
        <v>195.25</v>
      </c>
      <c r="AN41" s="30">
        <f t="shared" si="8"/>
        <v>22</v>
      </c>
      <c r="AO41" s="18"/>
    </row>
    <row r="42" spans="1:41" s="9" customFormat="1" ht="20.25" customHeight="1" x14ac:dyDescent="0.25">
      <c r="A42" s="69" t="s">
        <v>31</v>
      </c>
      <c r="B42" s="72" t="s">
        <v>41</v>
      </c>
      <c r="C42" s="22" t="s">
        <v>19</v>
      </c>
      <c r="D42" s="11">
        <f>64+71</f>
        <v>135</v>
      </c>
      <c r="E42" s="12">
        <f>43+26</f>
        <v>69</v>
      </c>
      <c r="F42" s="12">
        <v>10</v>
      </c>
      <c r="G42" s="94">
        <f>+D42+E42</f>
        <v>204</v>
      </c>
      <c r="H42" s="76">
        <v>3</v>
      </c>
      <c r="I42" s="100"/>
      <c r="J42" s="99"/>
      <c r="K42" s="99"/>
      <c r="L42" s="162"/>
      <c r="M42" s="166"/>
      <c r="N42" s="100">
        <v>134</v>
      </c>
      <c r="O42" s="99">
        <v>44</v>
      </c>
      <c r="P42" s="99">
        <v>10</v>
      </c>
      <c r="Q42" s="95">
        <v>178</v>
      </c>
      <c r="R42" s="79">
        <v>7</v>
      </c>
      <c r="S42" s="11">
        <v>135</v>
      </c>
      <c r="T42" s="12">
        <v>60</v>
      </c>
      <c r="U42" s="12">
        <v>9</v>
      </c>
      <c r="V42" s="163">
        <v>195</v>
      </c>
      <c r="W42" s="150">
        <v>3</v>
      </c>
      <c r="X42" s="195">
        <v>173</v>
      </c>
      <c r="Y42" s="196">
        <v>39</v>
      </c>
      <c r="Z42" s="196">
        <v>12</v>
      </c>
      <c r="AA42" s="193">
        <v>212</v>
      </c>
      <c r="AB42" s="150">
        <v>6</v>
      </c>
      <c r="AC42" s="100"/>
      <c r="AD42" s="99"/>
      <c r="AE42" s="99"/>
      <c r="AF42" s="94"/>
      <c r="AG42" s="89"/>
      <c r="AH42" s="157">
        <v>152</v>
      </c>
      <c r="AI42" s="120">
        <v>48</v>
      </c>
      <c r="AJ42" s="120">
        <v>10</v>
      </c>
      <c r="AK42" s="121">
        <v>200</v>
      </c>
      <c r="AL42" s="89">
        <v>2</v>
      </c>
      <c r="AM42" s="96">
        <f t="shared" si="7"/>
        <v>197.8</v>
      </c>
      <c r="AN42" s="30">
        <f t="shared" si="8"/>
        <v>21</v>
      </c>
      <c r="AO42" s="18"/>
    </row>
    <row r="43" spans="1:41" s="9" customFormat="1" ht="20.25" customHeight="1" x14ac:dyDescent="0.25">
      <c r="A43" s="69" t="s">
        <v>21</v>
      </c>
      <c r="B43" s="72" t="s">
        <v>67</v>
      </c>
      <c r="C43" s="22" t="s">
        <v>58</v>
      </c>
      <c r="D43" s="11"/>
      <c r="E43" s="12"/>
      <c r="F43" s="12"/>
      <c r="G43" s="95"/>
      <c r="H43" s="76"/>
      <c r="I43" s="11"/>
      <c r="J43" s="12"/>
      <c r="K43" s="12"/>
      <c r="L43" s="162"/>
      <c r="M43" s="166"/>
      <c r="N43" s="26">
        <v>131</v>
      </c>
      <c r="O43" s="25">
        <v>54</v>
      </c>
      <c r="P43" s="25">
        <v>9</v>
      </c>
      <c r="Q43" s="95">
        <v>185</v>
      </c>
      <c r="R43" s="79">
        <v>9</v>
      </c>
      <c r="S43" s="26"/>
      <c r="T43" s="25"/>
      <c r="U43" s="25"/>
      <c r="V43" s="163"/>
      <c r="W43" s="150"/>
      <c r="X43" s="26"/>
      <c r="Y43" s="25"/>
      <c r="Z43" s="25"/>
      <c r="AA43" s="202"/>
      <c r="AB43" s="150"/>
      <c r="AC43" s="104"/>
      <c r="AD43" s="105"/>
      <c r="AE43" s="105"/>
      <c r="AF43" s="95"/>
      <c r="AG43" s="89"/>
      <c r="AH43" s="153"/>
      <c r="AI43" s="114"/>
      <c r="AJ43" s="114"/>
      <c r="AK43" s="125"/>
      <c r="AL43" s="89"/>
      <c r="AM43" s="96">
        <f t="shared" si="7"/>
        <v>185</v>
      </c>
      <c r="AN43" s="30">
        <f>SUM(H43+M43+R43+W43+AB4+AG453+AL43)</f>
        <v>9</v>
      </c>
      <c r="AO43" s="18"/>
    </row>
    <row r="44" spans="1:41" s="9" customFormat="1" ht="18.75" x14ac:dyDescent="0.25">
      <c r="A44" s="69" t="s">
        <v>22</v>
      </c>
      <c r="B44" s="72" t="s">
        <v>17</v>
      </c>
      <c r="C44" s="74" t="s">
        <v>16</v>
      </c>
      <c r="D44" s="11">
        <v>119</v>
      </c>
      <c r="E44" s="12">
        <v>42</v>
      </c>
      <c r="F44" s="12">
        <v>13</v>
      </c>
      <c r="G44" s="37">
        <f>+D44+E44</f>
        <v>161</v>
      </c>
      <c r="H44" s="89">
        <v>1</v>
      </c>
      <c r="I44" s="11"/>
      <c r="J44" s="12"/>
      <c r="K44" s="12"/>
      <c r="L44" s="164"/>
      <c r="M44" s="169"/>
      <c r="N44" s="26">
        <v>118</v>
      </c>
      <c r="O44" s="25">
        <v>42</v>
      </c>
      <c r="P44" s="25">
        <v>13</v>
      </c>
      <c r="Q44" s="38">
        <f>+N44+O44</f>
        <v>160</v>
      </c>
      <c r="R44" s="79">
        <v>6</v>
      </c>
      <c r="S44" s="26"/>
      <c r="T44" s="25"/>
      <c r="U44" s="25"/>
      <c r="V44" s="167"/>
      <c r="W44" s="150"/>
      <c r="X44" s="26"/>
      <c r="Y44" s="25"/>
      <c r="Z44" s="25"/>
      <c r="AA44" s="35"/>
      <c r="AB44" s="150"/>
      <c r="AC44" s="159"/>
      <c r="AD44" s="151"/>
      <c r="AE44" s="151"/>
      <c r="AF44" s="151"/>
      <c r="AG44" s="173"/>
      <c r="AH44" s="153"/>
      <c r="AI44" s="114"/>
      <c r="AJ44" s="114"/>
      <c r="AK44" s="122"/>
      <c r="AL44" s="89"/>
      <c r="AM44" s="96">
        <f t="shared" si="7"/>
        <v>160.5</v>
      </c>
      <c r="AN44" s="30">
        <f>SUM(H44+M44+R44+W44+AB44+AG44+AL44)</f>
        <v>7</v>
      </c>
      <c r="AO44" s="18"/>
    </row>
    <row r="45" spans="1:41" s="9" customFormat="1" ht="17.25" customHeight="1" x14ac:dyDescent="0.25">
      <c r="A45" s="64" t="s">
        <v>23</v>
      </c>
      <c r="B45" s="65" t="s">
        <v>18</v>
      </c>
      <c r="C45" s="66" t="s">
        <v>16</v>
      </c>
      <c r="D45" s="67">
        <f>49+40</f>
        <v>89</v>
      </c>
      <c r="E45" s="56">
        <f>8+17</f>
        <v>25</v>
      </c>
      <c r="F45" s="56">
        <f>14+8</f>
        <v>22</v>
      </c>
      <c r="G45" s="95">
        <f>+D45+E45</f>
        <v>114</v>
      </c>
      <c r="H45" s="165">
        <v>1</v>
      </c>
      <c r="I45" s="75">
        <v>87</v>
      </c>
      <c r="J45" s="56">
        <v>52</v>
      </c>
      <c r="K45" s="56">
        <v>18</v>
      </c>
      <c r="L45" s="176">
        <v>139</v>
      </c>
      <c r="M45" s="165">
        <v>1</v>
      </c>
      <c r="N45" s="68">
        <v>111</v>
      </c>
      <c r="O45" s="60">
        <v>32</v>
      </c>
      <c r="P45" s="60">
        <v>23</v>
      </c>
      <c r="Q45" s="95">
        <v>143</v>
      </c>
      <c r="R45" s="109">
        <v>4</v>
      </c>
      <c r="S45" s="101">
        <v>147</v>
      </c>
      <c r="T45" s="60">
        <v>46</v>
      </c>
      <c r="U45" s="60">
        <v>19</v>
      </c>
      <c r="V45" s="176">
        <v>193</v>
      </c>
      <c r="W45" s="165">
        <v>1</v>
      </c>
      <c r="X45" s="101"/>
      <c r="Y45" s="60"/>
      <c r="Z45" s="60"/>
      <c r="AA45" s="107"/>
      <c r="AB45" s="109"/>
      <c r="AC45" s="104"/>
      <c r="AD45" s="105"/>
      <c r="AE45" s="105"/>
      <c r="AF45" s="95"/>
      <c r="AG45" s="89"/>
      <c r="AH45" s="152"/>
      <c r="AI45" s="118"/>
      <c r="AJ45" s="118"/>
      <c r="AK45" s="125"/>
      <c r="AL45" s="168"/>
      <c r="AM45" s="96">
        <f t="shared" si="7"/>
        <v>147.25</v>
      </c>
      <c r="AN45" s="185">
        <f>SUM(H45+M45+R45+W45+AB45+AG45+AL45)</f>
        <v>7</v>
      </c>
      <c r="AO45" s="18"/>
    </row>
    <row r="46" spans="1:41" s="9" customFormat="1" ht="17.25" customHeight="1" x14ac:dyDescent="0.25">
      <c r="A46" s="64" t="s">
        <v>68</v>
      </c>
      <c r="B46" s="72" t="s">
        <v>57</v>
      </c>
      <c r="C46" s="22" t="s">
        <v>58</v>
      </c>
      <c r="D46" s="11"/>
      <c r="E46" s="12"/>
      <c r="F46" s="12"/>
      <c r="G46" s="95"/>
      <c r="H46" s="76"/>
      <c r="I46" s="11">
        <v>126</v>
      </c>
      <c r="J46" s="12">
        <v>25</v>
      </c>
      <c r="K46" s="12">
        <v>25</v>
      </c>
      <c r="L46" s="163">
        <v>151</v>
      </c>
      <c r="M46" s="166">
        <v>2</v>
      </c>
      <c r="N46" s="26">
        <v>116</v>
      </c>
      <c r="O46" s="25">
        <v>33</v>
      </c>
      <c r="P46" s="25">
        <v>21</v>
      </c>
      <c r="Q46" s="156">
        <v>149</v>
      </c>
      <c r="R46" s="79">
        <v>3</v>
      </c>
      <c r="S46" s="101"/>
      <c r="T46" s="60"/>
      <c r="U46" s="60"/>
      <c r="V46" s="176"/>
      <c r="W46" s="165"/>
      <c r="X46" s="101"/>
      <c r="Y46" s="60"/>
      <c r="Z46" s="60"/>
      <c r="AA46" s="107"/>
      <c r="AB46" s="109"/>
      <c r="AC46" s="104"/>
      <c r="AD46" s="105"/>
      <c r="AE46" s="105"/>
      <c r="AF46" s="95"/>
      <c r="AG46" s="172"/>
      <c r="AH46" s="152"/>
      <c r="AI46" s="118"/>
      <c r="AJ46" s="118"/>
      <c r="AK46" s="125"/>
      <c r="AL46" s="168"/>
      <c r="AM46" s="96">
        <f t="shared" si="7"/>
        <v>150</v>
      </c>
      <c r="AN46" s="186">
        <f>SUM(H46+M46+R46+W46+AB46+AG46+AL46)</f>
        <v>5</v>
      </c>
      <c r="AO46" s="18"/>
    </row>
    <row r="47" spans="1:41" s="9" customFormat="1" ht="17.25" customHeight="1" x14ac:dyDescent="0.25">
      <c r="A47" s="148" t="s">
        <v>69</v>
      </c>
      <c r="B47" s="149" t="s">
        <v>63</v>
      </c>
      <c r="C47" s="22" t="s">
        <v>19</v>
      </c>
      <c r="D47" s="19"/>
      <c r="E47" s="12"/>
      <c r="F47" s="12"/>
      <c r="G47" s="95"/>
      <c r="H47" s="166"/>
      <c r="I47" s="11"/>
      <c r="J47" s="12"/>
      <c r="K47" s="12"/>
      <c r="L47" s="163"/>
      <c r="M47" s="166"/>
      <c r="N47" s="29">
        <v>78</v>
      </c>
      <c r="O47" s="25">
        <v>65</v>
      </c>
      <c r="P47" s="25">
        <v>23</v>
      </c>
      <c r="Q47" s="95">
        <v>143</v>
      </c>
      <c r="R47" s="150">
        <v>5</v>
      </c>
      <c r="S47" s="26"/>
      <c r="T47" s="25"/>
      <c r="U47" s="25"/>
      <c r="V47" s="164"/>
      <c r="W47" s="166"/>
      <c r="X47" s="26"/>
      <c r="Y47" s="25"/>
      <c r="Z47" s="25"/>
      <c r="AA47" s="35"/>
      <c r="AB47" s="150"/>
      <c r="AC47" s="159"/>
      <c r="AD47" s="151"/>
      <c r="AE47" s="151"/>
      <c r="AF47" s="151"/>
      <c r="AG47" s="173"/>
      <c r="AH47" s="153"/>
      <c r="AI47" s="114"/>
      <c r="AJ47" s="114"/>
      <c r="AK47" s="122"/>
      <c r="AL47" s="169"/>
      <c r="AM47" s="96">
        <f t="shared" si="7"/>
        <v>143</v>
      </c>
      <c r="AN47" s="186">
        <f>SUM(H47+M47+R47+W47+AB47+AG47+AL47)</f>
        <v>5</v>
      </c>
      <c r="AO47" s="18"/>
    </row>
    <row r="48" spans="1:41" s="9" customFormat="1" ht="18" customHeight="1" thickBot="1" x14ac:dyDescent="0.3">
      <c r="A48" s="139" t="s">
        <v>70</v>
      </c>
      <c r="B48" s="108" t="s">
        <v>15</v>
      </c>
      <c r="C48" s="140" t="s">
        <v>14</v>
      </c>
      <c r="D48" s="141"/>
      <c r="E48" s="142"/>
      <c r="F48" s="142"/>
      <c r="G48" s="174"/>
      <c r="H48" s="145"/>
      <c r="I48" s="141">
        <v>144</v>
      </c>
      <c r="J48" s="142">
        <v>51</v>
      </c>
      <c r="K48" s="142">
        <v>15</v>
      </c>
      <c r="L48" s="175">
        <f>+I48+J48</f>
        <v>195</v>
      </c>
      <c r="M48" s="177">
        <v>3</v>
      </c>
      <c r="N48" s="143"/>
      <c r="O48" s="144"/>
      <c r="P48" s="144"/>
      <c r="Q48" s="178"/>
      <c r="R48" s="179"/>
      <c r="S48" s="143"/>
      <c r="T48" s="144"/>
      <c r="U48" s="144"/>
      <c r="V48" s="180"/>
      <c r="W48" s="161"/>
      <c r="X48" s="143"/>
      <c r="Y48" s="144"/>
      <c r="Z48" s="144"/>
      <c r="AA48" s="174"/>
      <c r="AB48" s="161"/>
      <c r="AC48" s="181"/>
      <c r="AD48" s="182"/>
      <c r="AE48" s="182"/>
      <c r="AF48" s="182"/>
      <c r="AG48" s="183"/>
      <c r="AH48" s="158"/>
      <c r="AI48" s="146"/>
      <c r="AJ48" s="146"/>
      <c r="AK48" s="184"/>
      <c r="AL48" s="145"/>
      <c r="AM48" s="239">
        <f t="shared" si="7"/>
        <v>195</v>
      </c>
      <c r="AN48" s="147">
        <f>SUM(H48+M48+R48+W48+AB48+AG48+AL48)</f>
        <v>3</v>
      </c>
      <c r="AO48" s="18"/>
    </row>
    <row r="50" spans="13:38" x14ac:dyDescent="0.25">
      <c r="M50" s="10"/>
      <c r="R50" s="10"/>
      <c r="W50" s="10"/>
      <c r="AB50" s="10"/>
      <c r="AC50" s="10"/>
      <c r="AD50" s="10"/>
      <c r="AE50" s="10"/>
      <c r="AF50" s="10"/>
      <c r="AG50" s="10"/>
      <c r="AL50" s="10"/>
    </row>
    <row r="51" spans="13:38" x14ac:dyDescent="0.25">
      <c r="N51" s="1" t="s">
        <v>61</v>
      </c>
      <c r="T51" s="15"/>
    </row>
    <row r="52" spans="13:38" x14ac:dyDescent="0.25">
      <c r="N52" s="1" t="s">
        <v>65</v>
      </c>
    </row>
  </sheetData>
  <sortState xmlns:xlrd2="http://schemas.microsoft.com/office/spreadsheetml/2017/richdata2" ref="B35:AN48">
    <sortCondition descending="1" ref="AN35:AN48"/>
  </sortState>
  <mergeCells count="49">
    <mergeCell ref="A33:A34"/>
    <mergeCell ref="B18:B19"/>
    <mergeCell ref="C18:C19"/>
    <mergeCell ref="B33:B34"/>
    <mergeCell ref="C33:C34"/>
    <mergeCell ref="I18:M18"/>
    <mergeCell ref="S18:W18"/>
    <mergeCell ref="X18:AB18"/>
    <mergeCell ref="AM33:AN33"/>
    <mergeCell ref="S33:W33"/>
    <mergeCell ref="X33:AB33"/>
    <mergeCell ref="AM5:AN5"/>
    <mergeCell ref="AM18:AN18"/>
    <mergeCell ref="AH18:AL18"/>
    <mergeCell ref="X5:AB5"/>
    <mergeCell ref="AH33:AL33"/>
    <mergeCell ref="A10:AN10"/>
    <mergeCell ref="A17:AN17"/>
    <mergeCell ref="N18:R18"/>
    <mergeCell ref="D18:H18"/>
    <mergeCell ref="AC33:AG33"/>
    <mergeCell ref="I33:M33"/>
    <mergeCell ref="N33:R33"/>
    <mergeCell ref="AC18:AG18"/>
    <mergeCell ref="D33:H33"/>
    <mergeCell ref="A32:AN32"/>
    <mergeCell ref="A18:A19"/>
    <mergeCell ref="D5:H5"/>
    <mergeCell ref="AC5:AG5"/>
    <mergeCell ref="AC11:AG11"/>
    <mergeCell ref="N5:R5"/>
    <mergeCell ref="S11:W11"/>
    <mergeCell ref="X11:AB11"/>
    <mergeCell ref="A2:AN2"/>
    <mergeCell ref="A11:A12"/>
    <mergeCell ref="B11:B12"/>
    <mergeCell ref="C11:C12"/>
    <mergeCell ref="D11:H11"/>
    <mergeCell ref="A5:A6"/>
    <mergeCell ref="B5:B6"/>
    <mergeCell ref="C5:C6"/>
    <mergeCell ref="AM11:AN11"/>
    <mergeCell ref="AH5:AL5"/>
    <mergeCell ref="I11:M11"/>
    <mergeCell ref="N11:R11"/>
    <mergeCell ref="S5:W5"/>
    <mergeCell ref="A4:AN4"/>
    <mergeCell ref="I5:M5"/>
    <mergeCell ref="AH11:AL11"/>
  </mergeCells>
  <phoneticPr fontId="9" type="noConversion"/>
  <printOptions horizontalCentered="1"/>
  <pageMargins left="3.937007874015748E-2" right="3.937007874015748E-2" top="0.19685039370078741" bottom="0.19685039370078741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Karel Bok</cp:lastModifiedBy>
  <cp:lastPrinted>2019-03-24T14:45:47Z</cp:lastPrinted>
  <dcterms:created xsi:type="dcterms:W3CDTF">2012-10-06T18:16:52Z</dcterms:created>
  <dcterms:modified xsi:type="dcterms:W3CDTF">2025-05-28T13:04:34Z</dcterms:modified>
</cp:coreProperties>
</file>