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<sst xmlns="http://schemas.openxmlformats.org/spreadsheetml/2006/main" uniqueCount="75">
  <si>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</si>
  <si>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</si>
  <si>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</si>
  <si>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Jáchymov</t>
  </si>
  <si>
    <t>Datum:  </t>
  </si>
  <si>
    <t>21.3.2026</t>
  </si>
  <si>
    <t>Domácí</t>
  </si>
  <si>
    <t>TJ Jáchymov</t>
  </si>
  <si>
    <t>Hosté</t>
  </si>
  <si>
    <t>TJ Slavoj Plzeň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</si>
  <si>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</si>
  <si>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</si>
  <si>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</si>
  <si>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</si>
  <si>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</si>
  <si>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</si>
  <si>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</si>
  <si>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</si>
  <si>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</si>
  <si>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</si>
  <si>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</si>
  <si>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</si>
  <si>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Martínek</t>
  </si>
  <si>
    <t>Drugda</t>
  </si>
  <si>
    <t>Ladislav</t>
  </si>
  <si>
    <t>Michal</t>
  </si>
  <si>
    <t>Nová</t>
  </si>
  <si>
    <t>Bürger</t>
  </si>
  <si>
    <t>Ivana</t>
  </si>
  <si>
    <t>František</t>
  </si>
  <si>
    <t>Vlček</t>
  </si>
  <si>
    <t>Miroslav</t>
  </si>
  <si>
    <t>Roman</t>
  </si>
  <si>
    <t>Kuchař</t>
  </si>
  <si>
    <t>Hořejší</t>
  </si>
  <si>
    <t>Martin</t>
  </si>
  <si>
    <t>Josef</t>
  </si>
  <si>
    <t>Blaslová</t>
  </si>
  <si>
    <t>Hranáč</t>
  </si>
  <si>
    <t>Dana</t>
  </si>
  <si>
    <t>Václav</t>
  </si>
  <si>
    <t>Živná</t>
  </si>
  <si>
    <t>Loukotka</t>
  </si>
  <si>
    <t>Irena</t>
  </si>
  <si>
    <t>Celkový výkon družstva  </t>
  </si>
  <si>
    <t>Vedoucí družstva         Jméno:</t>
  </si>
  <si>
    <t>Irena Živná</t>
  </si>
  <si>
    <t>Bodový zisk</t>
  </si>
  <si>
    <t>Roman Drugda</t>
  </si>
  <si>
    <t>Podpis:</t>
  </si>
  <si>
    <t>Rozhodčí</t>
  </si>
  <si>
    <t>Jméno:</t>
  </si>
  <si>
    <t>Miroslav Vlček</t>
  </si>
  <si>
    <t>Číslo průkazu:</t>
  </si>
  <si>
    <t>K/0064</t>
  </si>
  <si>
    <t>Čas zahájení utkání:  </t>
  </si>
  <si>
    <t>9:00</t>
  </si>
  <si>
    <t>Teplota na kuželně:  </t>
  </si>
  <si>
    <t>Čas ukončení utkání:  </t>
  </si>
  <si>
    <t>14:03</t>
  </si>
  <si>
    <t>Počet diváků:  </t>
  </si>
  <si>
    <t>Platnost kolaudačního protokolu:  </t>
  </si>
  <si>
    <t>30.6.2028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</si>
  <si>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</si>
  <si>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</si>
  <si>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</si>
  <si>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</si>
  <si>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</si>
  <si>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</si>
  <si>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</si>
  <si>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</si>
  <si>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</si>
  <si>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</si>
  <si>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</si>
  <si>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21.3.2026 Miroslav Vlček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</si>
</sst>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140</v>
      </c>
      <c r="E8" s="11">
        <v>49</v>
      </c>
      <c r="F8" s="11">
        <v>7</v>
      </c>
      <c r="G8" s="12" t="str">
        <f>IF(AND(ISBLANK(D8),ISBLANK(E8)),"",D8+E8)</f>
      </c>
      <c r="H8" s="13" t="str">
        <f>IF(OR(ISNUMBER($G8),ISNUMBER($Q8)),(SIGN(N($G8)-N($Q8))+1),"")</f>
      </c>
      <c r="I8" s="14"/>
      <c r="K8" s="78" t="s">
        <v>23</v>
      </c>
      <c r="L8" s="79"/>
      <c r="M8" s="9">
        <v>1</v>
      </c>
      <c r="N8" s="10">
        <v>146</v>
      </c>
      <c r="O8" s="11">
        <v>71</v>
      </c>
      <c r="P8" s="11">
        <v>4</v>
      </c>
      <c r="Q8" s="12" t="str">
        <f>IF(AND(ISBLANK(N8),ISBLANK(O8)),"",N8+O8)</f>
      </c>
      <c r="R8" s="13" t="str">
        <f>IF(ISNUMBER($H8),2-$H8,"")</f>
      </c>
      <c r="S8" s="14"/>
    </row>
    <row r="9" spans="1:20" customHeight="1" ht="12.9">
      <c r="A9" s="80"/>
      <c r="B9" s="81"/>
      <c r="C9" s="15">
        <v>2</v>
      </c>
      <c r="D9" s="16">
        <v>149</v>
      </c>
      <c r="E9" s="17">
        <v>51</v>
      </c>
      <c r="F9" s="17">
        <v>4</v>
      </c>
      <c r="G9" s="18" t="str">
        <f>IF(AND(ISBLANK(D9),ISBLANK(E9)),"",D9+E9)</f>
      </c>
      <c r="H9" s="19" t="str">
        <f>IF(OR(ISNUMBER($G9),ISNUMBER($Q9)),(SIGN(N($G9)-N($Q9))+1),"")</f>
      </c>
      <c r="I9" s="14"/>
      <c r="K9" s="80"/>
      <c r="L9" s="81"/>
      <c r="M9" s="15">
        <v>2</v>
      </c>
      <c r="N9" s="16">
        <v>153</v>
      </c>
      <c r="O9" s="17">
        <v>67</v>
      </c>
      <c r="P9" s="17">
        <v>0</v>
      </c>
      <c r="Q9" s="18" t="str">
        <f>IF(AND(ISBLANK(N9),ISBLANK(O9)),"",N9+O9)</f>
      </c>
      <c r="R9" s="19" t="str">
        <f>IF(ISNUMBER($H9),2-$H9,"")</f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</c>
      <c r="H10" s="19" t="str">
        <f>IF(OR(ISNUMBER($G10),ISNUMBER($Q10)),(SIGN(N($G10)-N($Q10))+1),"")</f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</c>
      <c r="R10" s="19" t="str">
        <f>IF(ISNUMBER($H10),2-$H10,"")</f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</c>
      <c r="H11" s="19" t="str">
        <f>IF(OR(ISNUMBER($G11),ISNUMBER($Q11)),(SIGN(N($G11)-N($Q11))+1),"")</f>
      </c>
      <c r="I11" s="70" t="str">
        <f>IF(ISNUMBER(H12),(SIGN(1000*($H12-$R12)+$G12-$Q12)+1)/2,"")</f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</c>
      <c r="R11" s="19" t="str">
        <f>IF(ISNUMBER($H11),2-$H11,"")</f>
      </c>
      <c r="S11" s="70" t="str">
        <f>IF(ISNUMBER($I11),1-$I11,"")</f>
      </c>
    </row>
    <row r="12" spans="1:20" customHeight="1" ht="15.9">
      <c r="A12" s="72">
        <v>22604</v>
      </c>
      <c r="B12" s="73"/>
      <c r="C12" s="24" t="s">
        <v>19</v>
      </c>
      <c r="D12" s="25" t="str">
        <f>IF(ISNUMBER($G12),SUM(D8:D11),"")</f>
      </c>
      <c r="E12" s="26" t="str">
        <f>IF(ISNUMBER($G12),SUM(E8:E11),"")</f>
      </c>
      <c r="F12" s="26" t="str">
        <f>IF(ISNUMBER($G12),SUM(F8:F11),"")</f>
      </c>
      <c r="G12" s="27" t="str">
        <f>IF(SUM($G8:$G11)+SUM($Q8:$Q11)&gt;0,SUM(G8:G11),"")</f>
      </c>
      <c r="H12" s="25" t="str">
        <f>IF(ISNUMBER($G12),SUM(H8:H11),"")</f>
      </c>
      <c r="I12" s="71"/>
      <c r="K12" s="72">
        <v>26282</v>
      </c>
      <c r="L12" s="73"/>
      <c r="M12" s="24" t="s">
        <v>19</v>
      </c>
      <c r="N12" s="25" t="str">
        <f>IF(ISNUMBER($G12),SUM(N8:N11),"")</f>
      </c>
      <c r="O12" s="26" t="str">
        <f>IF(ISNUMBER($G12),SUM(O8:O11),"")</f>
      </c>
      <c r="P12" s="26" t="str">
        <f>IF(ISNUMBER($G12),SUM(P8:P11),"")</f>
      </c>
      <c r="Q12" s="27" t="str">
        <f>IF(SUM($G8:$G11)+SUM($Q8:$Q11)&gt;0,SUM(Q8:Q11),"")</f>
      </c>
      <c r="R12" s="25" t="str">
        <f>IF(ISNUMBER($G12),SUM(R8:R11),"")</f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135</v>
      </c>
      <c r="E13" s="11">
        <v>53</v>
      </c>
      <c r="F13" s="11">
        <v>6</v>
      </c>
      <c r="G13" s="12" t="str">
        <f>IF(AND(ISBLANK(D13),ISBLANK(E13)),"",D13+E13)</f>
      </c>
      <c r="H13" s="13" t="str">
        <f>IF(OR(ISNUMBER($G13),ISNUMBER($Q13)),(SIGN(N($G13)-N($Q13))+1),"")</f>
      </c>
      <c r="I13" s="14"/>
      <c r="K13" s="78" t="s">
        <v>27</v>
      </c>
      <c r="L13" s="79"/>
      <c r="M13" s="9">
        <v>1</v>
      </c>
      <c r="N13" s="10">
        <v>144</v>
      </c>
      <c r="O13" s="11">
        <v>71</v>
      </c>
      <c r="P13" s="11">
        <v>0</v>
      </c>
      <c r="Q13" s="12" t="str">
        <f>IF(AND(ISBLANK(N13),ISBLANK(O13)),"",N13+O13)</f>
      </c>
      <c r="R13" s="13" t="str">
        <f>IF(ISNUMBER($H13),2-$H13,"")</f>
      </c>
      <c r="S13" s="14"/>
    </row>
    <row r="14" spans="1:20" customHeight="1" ht="12.9">
      <c r="A14" s="80"/>
      <c r="B14" s="81"/>
      <c r="C14" s="15">
        <v>2</v>
      </c>
      <c r="D14" s="16">
        <v>157</v>
      </c>
      <c r="E14" s="17">
        <v>43</v>
      </c>
      <c r="F14" s="17">
        <v>6</v>
      </c>
      <c r="G14" s="18" t="str">
        <f>IF(AND(ISBLANK(D14),ISBLANK(E14)),"",D14+E14)</f>
      </c>
      <c r="H14" s="19" t="str">
        <f>IF(OR(ISNUMBER($G14),ISNUMBER($Q14)),(SIGN(N($G14)-N($Q14))+1),"")</f>
      </c>
      <c r="I14" s="14"/>
      <c r="K14" s="80"/>
      <c r="L14" s="81"/>
      <c r="M14" s="15">
        <v>2</v>
      </c>
      <c r="N14" s="16">
        <v>154</v>
      </c>
      <c r="O14" s="17">
        <v>60</v>
      </c>
      <c r="P14" s="17">
        <v>5</v>
      </c>
      <c r="Q14" s="18" t="str">
        <f>IF(AND(ISBLANK(N14),ISBLANK(O14)),"",N14+O14)</f>
      </c>
      <c r="R14" s="19" t="str">
        <f>IF(ISNUMBER($H14),2-$H14,"")</f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</c>
      <c r="H15" s="19" t="str">
        <f>IF(OR(ISNUMBER($G15),ISNUMBER($Q15)),(SIGN(N($G15)-N($Q15))+1),"")</f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</c>
      <c r="R15" s="19" t="str">
        <f>IF(ISNUMBER($H15),2-$H15,"")</f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</c>
      <c r="H16" s="19" t="str">
        <f>IF(OR(ISNUMBER($G16),ISNUMBER($Q16)),(SIGN(N($G16)-N($Q16))+1),"")</f>
      </c>
      <c r="I16" s="70" t="str">
        <f>IF(ISNUMBER(H17),(SIGN(1000*($H17-$R17)+$G17-$Q17)+1)/2,"")</f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</c>
      <c r="R16" s="19" t="str">
        <f>IF(ISNUMBER($H16),2-$H16,"")</f>
      </c>
      <c r="S16" s="70" t="str">
        <f>IF(ISNUMBER($I16),1-$I16,"")</f>
      </c>
    </row>
    <row r="17" spans="1:20" customHeight="1" ht="15.9">
      <c r="A17" s="72">
        <v>21335</v>
      </c>
      <c r="B17" s="73"/>
      <c r="C17" s="24" t="s">
        <v>19</v>
      </c>
      <c r="D17" s="25" t="str">
        <f>IF(ISNUMBER($G17),SUM(D13:D16),"")</f>
      </c>
      <c r="E17" s="26" t="str">
        <f>IF(ISNUMBER($G17),SUM(E13:E16),"")</f>
      </c>
      <c r="F17" s="26" t="str">
        <f>IF(ISNUMBER($G17),SUM(F13:F16),"")</f>
      </c>
      <c r="G17" s="27" t="str">
        <f>IF(SUM($G13:$G16)+SUM($Q13:$Q16)&gt;0,SUM(G13:G16),"")</f>
      </c>
      <c r="H17" s="25" t="str">
        <f>IF(ISNUMBER($G17),SUM(H13:H16),"")</f>
      </c>
      <c r="I17" s="71"/>
      <c r="K17" s="72">
        <v>24598</v>
      </c>
      <c r="L17" s="73"/>
      <c r="M17" s="24" t="s">
        <v>19</v>
      </c>
      <c r="N17" s="25" t="str">
        <f>IF(ISNUMBER($G17),SUM(N13:N16),"")</f>
      </c>
      <c r="O17" s="26" t="str">
        <f>IF(ISNUMBER($G17),SUM(O13:O16),"")</f>
      </c>
      <c r="P17" s="26" t="str">
        <f>IF(ISNUMBER($G17),SUM(P13:P16),"")</f>
      </c>
      <c r="Q17" s="27" t="str">
        <f>IF(SUM($G13:$G16)+SUM($Q13:$Q16)&gt;0,SUM(Q13:Q16),"")</f>
      </c>
      <c r="R17" s="25" t="str">
        <f>IF(ISNUMBER($G17),SUM(R13:R16),"")</f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163</v>
      </c>
      <c r="E18" s="11">
        <v>53</v>
      </c>
      <c r="F18" s="11">
        <v>3</v>
      </c>
      <c r="G18" s="12" t="str">
        <f>IF(AND(ISBLANK(D18),ISBLANK(E18)),"",D18+E18)</f>
      </c>
      <c r="H18" s="13" t="str">
        <f>IF(OR(ISNUMBER($G18),ISNUMBER($Q18)),(SIGN(N($G18)-N($Q18))+1),"")</f>
      </c>
      <c r="I18" s="14"/>
      <c r="K18" s="78" t="s">
        <v>23</v>
      </c>
      <c r="L18" s="79"/>
      <c r="M18" s="9">
        <v>1</v>
      </c>
      <c r="N18" s="10">
        <v>127</v>
      </c>
      <c r="O18" s="11">
        <v>61</v>
      </c>
      <c r="P18" s="11">
        <v>1</v>
      </c>
      <c r="Q18" s="12" t="str">
        <f>IF(AND(ISBLANK(N18),ISBLANK(O18)),"",N18+O18)</f>
      </c>
      <c r="R18" s="13" t="str">
        <f>IF(ISNUMBER($H18),2-$H18,"")</f>
      </c>
      <c r="S18" s="14"/>
    </row>
    <row r="19" spans="1:20" customHeight="1" ht="12.9">
      <c r="A19" s="80"/>
      <c r="B19" s="81"/>
      <c r="C19" s="15">
        <v>2</v>
      </c>
      <c r="D19" s="16">
        <v>151</v>
      </c>
      <c r="E19" s="17">
        <v>62</v>
      </c>
      <c r="F19" s="17">
        <v>1</v>
      </c>
      <c r="G19" s="18" t="str">
        <f>IF(AND(ISBLANK(D19),ISBLANK(E19)),"",D19+E19)</f>
      </c>
      <c r="H19" s="19" t="str">
        <f>IF(OR(ISNUMBER($G19),ISNUMBER($Q19)),(SIGN(N($G19)-N($Q19))+1),"")</f>
      </c>
      <c r="I19" s="14"/>
      <c r="K19" s="80"/>
      <c r="L19" s="81"/>
      <c r="M19" s="15">
        <v>2</v>
      </c>
      <c r="N19" s="16">
        <v>142</v>
      </c>
      <c r="O19" s="17">
        <v>60</v>
      </c>
      <c r="P19" s="17">
        <v>3</v>
      </c>
      <c r="Q19" s="18" t="str">
        <f>IF(AND(ISBLANK(N19),ISBLANK(O19)),"",N19+O19)</f>
      </c>
      <c r="R19" s="19" t="str">
        <f>IF(ISNUMBER($H19),2-$H19,"")</f>
      </c>
      <c r="S19" s="14"/>
    </row>
    <row r="20" spans="1:20" customHeight="1" ht="12.9">
      <c r="A20" s="74" t="s">
        <v>31</v>
      </c>
      <c r="B20" s="75"/>
      <c r="C20" s="15">
        <v>3</v>
      </c>
      <c r="D20" s="16"/>
      <c r="E20" s="17"/>
      <c r="F20" s="17"/>
      <c r="G20" s="18" t="str">
        <f>IF(AND(ISBLANK(D20),ISBLANK(E20)),"",D20+E20)</f>
      </c>
      <c r="H20" s="19" t="str">
        <f>IF(OR(ISNUMBER($G20),ISNUMBER($Q20)),(SIGN(N($G20)-N($Q20))+1),"")</f>
      </c>
      <c r="I20" s="14"/>
      <c r="K20" s="74" t="s">
        <v>32</v>
      </c>
      <c r="L20" s="75"/>
      <c r="M20" s="15">
        <v>3</v>
      </c>
      <c r="N20" s="16"/>
      <c r="O20" s="17"/>
      <c r="P20" s="17"/>
      <c r="Q20" s="18" t="str">
        <f>IF(AND(ISBLANK(N20),ISBLANK(O20)),"",N20+O20)</f>
      </c>
      <c r="R20" s="19" t="str">
        <f>IF(ISNUMBER($H20),2-$H20,"")</f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</c>
      <c r="H21" s="19" t="str">
        <f>IF(OR(ISNUMBER($G21),ISNUMBER($Q21)),(SIGN(N($G21)-N($Q21))+1),"")</f>
      </c>
      <c r="I21" s="70" t="str">
        <f>IF(ISNUMBER(H22),(SIGN(1000*($H22-$R22)+$G22-$Q22)+1)/2,"")</f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</c>
      <c r="R21" s="19" t="str">
        <f>IF(ISNUMBER($H21),2-$H21,"")</f>
      </c>
      <c r="S21" s="70" t="str">
        <f>IF(ISNUMBER($I21),1-$I21,"")</f>
      </c>
    </row>
    <row r="22" spans="1:20" customHeight="1" ht="15.9">
      <c r="A22" s="72">
        <v>13858</v>
      </c>
      <c r="B22" s="73"/>
      <c r="C22" s="24" t="s">
        <v>19</v>
      </c>
      <c r="D22" s="25" t="str">
        <f>IF(ISNUMBER($G22),SUM(D18:D21),"")</f>
      </c>
      <c r="E22" s="26" t="str">
        <f>IF(ISNUMBER($G22),SUM(E18:E21),"")</f>
      </c>
      <c r="F22" s="26" t="str">
        <f>IF(ISNUMBER($G22),SUM(F18:F21),"")</f>
      </c>
      <c r="G22" s="27" t="str">
        <f>IF(SUM($G18:$G21)+SUM($Q18:$Q21)&gt;0,SUM(G18:G21),"")</f>
      </c>
      <c r="H22" s="25" t="str">
        <f>IF(ISNUMBER($G22),SUM(H18:H21),"")</f>
      </c>
      <c r="I22" s="71"/>
      <c r="K22" s="72">
        <v>24844</v>
      </c>
      <c r="L22" s="73"/>
      <c r="M22" s="24" t="s">
        <v>19</v>
      </c>
      <c r="N22" s="25" t="str">
        <f>IF(ISNUMBER($G22),SUM(N18:N21),"")</f>
      </c>
      <c r="O22" s="26" t="str">
        <f>IF(ISNUMBER($G22),SUM(O18:O21),"")</f>
      </c>
      <c r="P22" s="26" t="str">
        <f>IF(ISNUMBER($G22),SUM(P18:P21),"")</f>
      </c>
      <c r="Q22" s="27" t="str">
        <f>IF(SUM($G18:$G21)+SUM($Q18:$Q21)&gt;0,SUM(Q18:Q21),"")</f>
      </c>
      <c r="R22" s="25" t="str">
        <f>IF(ISNUMBER($G22),SUM(R18:R21),"")</f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158</v>
      </c>
      <c r="E23" s="11">
        <v>45</v>
      </c>
      <c r="F23" s="11">
        <v>6</v>
      </c>
      <c r="G23" s="12" t="str">
        <f>IF(AND(ISBLANK(D23),ISBLANK(E23)),"",D23+E23)</f>
      </c>
      <c r="H23" s="13" t="str">
        <f>IF(OR(ISNUMBER($G23),ISNUMBER($Q23)),(SIGN(N($G23)-N($Q23))+1),"")</f>
      </c>
      <c r="I23" s="14"/>
      <c r="K23" s="78" t="s">
        <v>34</v>
      </c>
      <c r="L23" s="79"/>
      <c r="M23" s="9">
        <v>1</v>
      </c>
      <c r="N23" s="10">
        <v>136</v>
      </c>
      <c r="O23" s="11">
        <v>53</v>
      </c>
      <c r="P23" s="11">
        <v>6</v>
      </c>
      <c r="Q23" s="12" t="str">
        <f>IF(AND(ISBLANK(N23),ISBLANK(O23)),"",N23+O23)</f>
      </c>
      <c r="R23" s="13" t="str">
        <f>IF(ISNUMBER($H23),2-$H23,"")</f>
      </c>
      <c r="S23" s="14"/>
    </row>
    <row r="24" spans="1:20" customHeight="1" ht="12.9">
      <c r="A24" s="80"/>
      <c r="B24" s="81"/>
      <c r="C24" s="15">
        <v>2</v>
      </c>
      <c r="D24" s="16">
        <v>157</v>
      </c>
      <c r="E24" s="17">
        <v>80</v>
      </c>
      <c r="F24" s="17">
        <v>1</v>
      </c>
      <c r="G24" s="18" t="str">
        <f>IF(AND(ISBLANK(D24),ISBLANK(E24)),"",D24+E24)</f>
      </c>
      <c r="H24" s="19" t="str">
        <f>IF(OR(ISNUMBER($G24),ISNUMBER($Q24)),(SIGN(N($G24)-N($Q24))+1),"")</f>
      </c>
      <c r="I24" s="14"/>
      <c r="K24" s="80"/>
      <c r="L24" s="81"/>
      <c r="M24" s="15">
        <v>2</v>
      </c>
      <c r="N24" s="16">
        <v>143</v>
      </c>
      <c r="O24" s="17">
        <v>60</v>
      </c>
      <c r="P24" s="17">
        <v>3</v>
      </c>
      <c r="Q24" s="18" t="str">
        <f>IF(AND(ISBLANK(N24),ISBLANK(O24)),"",N24+O24)</f>
      </c>
      <c r="R24" s="19" t="str">
        <f>IF(ISNUMBER($H24),2-$H24,"")</f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</c>
      <c r="H25" s="19" t="str">
        <f>IF(OR(ISNUMBER($G25),ISNUMBER($Q25)),(SIGN(N($G25)-N($Q25))+1),"")</f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</c>
      <c r="R25" s="19" t="str">
        <f>IF(ISNUMBER($H25),2-$H25,"")</f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</c>
      <c r="H26" s="19" t="str">
        <f>IF(OR(ISNUMBER($G26),ISNUMBER($Q26)),(SIGN(N($G26)-N($Q26))+1),"")</f>
      </c>
      <c r="I26" s="70" t="str">
        <f>IF(ISNUMBER(H27),(SIGN(1000*($H27-$R27)+$G27-$Q27)+1)/2,"")</f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</c>
      <c r="R26" s="19" t="str">
        <f>IF(ISNUMBER($H26),2-$H26,"")</f>
      </c>
      <c r="S26" s="70" t="str">
        <f>IF(ISNUMBER($I26),1-$I26,"")</f>
      </c>
    </row>
    <row r="27" spans="1:20" customHeight="1" ht="15.9">
      <c r="A27" s="72">
        <v>21889</v>
      </c>
      <c r="B27" s="73"/>
      <c r="C27" s="24" t="s">
        <v>19</v>
      </c>
      <c r="D27" s="25" t="str">
        <f>IF(ISNUMBER($G27),SUM(D23:D26),"")</f>
      </c>
      <c r="E27" s="26" t="str">
        <f>IF(ISNUMBER($G27),SUM(E23:E26),"")</f>
      </c>
      <c r="F27" s="26" t="str">
        <f>IF(ISNUMBER($G27),SUM(F23:F26),"")</f>
      </c>
      <c r="G27" s="27" t="str">
        <f>IF(SUM($G23:$G26)+SUM($Q23:$Q26)&gt;0,SUM(G23:G26),"")</f>
      </c>
      <c r="H27" s="25" t="str">
        <f>IF(ISNUMBER($G27),SUM(H23:H26),"")</f>
      </c>
      <c r="I27" s="71"/>
      <c r="K27" s="72">
        <v>5652</v>
      </c>
      <c r="L27" s="73"/>
      <c r="M27" s="24" t="s">
        <v>19</v>
      </c>
      <c r="N27" s="25" t="str">
        <f>IF(ISNUMBER($G27),SUM(N23:N26),"")</f>
      </c>
      <c r="O27" s="26" t="str">
        <f>IF(ISNUMBER($G27),SUM(O23:O26),"")</f>
      </c>
      <c r="P27" s="26" t="str">
        <f>IF(ISNUMBER($G27),SUM(P23:P26),"")</f>
      </c>
      <c r="Q27" s="27" t="str">
        <f>IF(SUM($G23:$G26)+SUM($Q23:$Q26)&gt;0,SUM(Q23:Q26),"")</f>
      </c>
      <c r="R27" s="25" t="str">
        <f>IF(ISNUMBER($G27),SUM(R23:R26),"")</f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137</v>
      </c>
      <c r="E28" s="11">
        <v>54</v>
      </c>
      <c r="F28" s="11">
        <v>4</v>
      </c>
      <c r="G28" s="12" t="str">
        <f>IF(AND(ISBLANK(D28),ISBLANK(E28)),"",D28+E28)</f>
      </c>
      <c r="H28" s="13" t="str">
        <f>IF(OR(ISNUMBER($G28),ISNUMBER($Q28)),(SIGN(N($G28)-N($Q28))+1),"")</f>
      </c>
      <c r="I28" s="14"/>
      <c r="K28" s="78" t="s">
        <v>38</v>
      </c>
      <c r="L28" s="79"/>
      <c r="M28" s="9">
        <v>1</v>
      </c>
      <c r="N28" s="10">
        <v>145</v>
      </c>
      <c r="O28" s="11">
        <v>62</v>
      </c>
      <c r="P28" s="11">
        <v>2</v>
      </c>
      <c r="Q28" s="12" t="str">
        <f>IF(AND(ISBLANK(N28),ISBLANK(O28)),"",N28+O28)</f>
      </c>
      <c r="R28" s="13" t="str">
        <f>IF(ISNUMBER($H28),2-$H28,"")</f>
      </c>
      <c r="S28" s="14"/>
    </row>
    <row r="29" spans="1:20" customHeight="1" ht="12.9">
      <c r="A29" s="80"/>
      <c r="B29" s="81"/>
      <c r="C29" s="15">
        <v>2</v>
      </c>
      <c r="D29" s="16">
        <v>133</v>
      </c>
      <c r="E29" s="17">
        <v>62</v>
      </c>
      <c r="F29" s="17">
        <v>3</v>
      </c>
      <c r="G29" s="18" t="str">
        <f>IF(AND(ISBLANK(D29),ISBLANK(E29)),"",D29+E29)</f>
      </c>
      <c r="H29" s="19" t="str">
        <f>IF(OR(ISNUMBER($G29),ISNUMBER($Q29)),(SIGN(N($G29)-N($Q29))+1),"")</f>
      </c>
      <c r="I29" s="14"/>
      <c r="K29" s="80"/>
      <c r="L29" s="81"/>
      <c r="M29" s="15">
        <v>2</v>
      </c>
      <c r="N29" s="16">
        <v>148</v>
      </c>
      <c r="O29" s="17">
        <v>53</v>
      </c>
      <c r="P29" s="17">
        <v>3</v>
      </c>
      <c r="Q29" s="18" t="str">
        <f>IF(AND(ISBLANK(N29),ISBLANK(O29)),"",N29+O29)</f>
      </c>
      <c r="R29" s="19" t="str">
        <f>IF(ISNUMBER($H29),2-$H29,"")</f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</c>
      <c r="H30" s="19" t="str">
        <f>IF(OR(ISNUMBER($G30),ISNUMBER($Q30)),(SIGN(N($G30)-N($Q30))+1),"")</f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</c>
      <c r="R30" s="19" t="str">
        <f>IF(ISNUMBER($H30),2-$H30,"")</f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</c>
      <c r="H31" s="19" t="str">
        <f>IF(OR(ISNUMBER($G31),ISNUMBER($Q31)),(SIGN(N($G31)-N($Q31))+1),"")</f>
      </c>
      <c r="I31" s="70" t="str">
        <f>IF(ISNUMBER(H32),(SIGN(1000*($H32-$R32)+$G32-$Q32)+1)/2,"")</f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</c>
      <c r="R31" s="19" t="str">
        <f>IF(ISNUMBER($H31),2-$H31,"")</f>
      </c>
      <c r="S31" s="70" t="str">
        <f>IF(ISNUMBER($I31),1-$I31,"")</f>
      </c>
    </row>
    <row r="32" spans="1:20" customHeight="1" ht="15.9">
      <c r="A32" s="72">
        <v>12262</v>
      </c>
      <c r="B32" s="73"/>
      <c r="C32" s="24" t="s">
        <v>19</v>
      </c>
      <c r="D32" s="25" t="str">
        <f>IF(ISNUMBER($G32),SUM(D28:D31),"")</f>
      </c>
      <c r="E32" s="26" t="str">
        <f>IF(ISNUMBER($G32),SUM(E28:E31),"")</f>
      </c>
      <c r="F32" s="26" t="str">
        <f>IF(ISNUMBER($G32),SUM(F28:F31),"")</f>
      </c>
      <c r="G32" s="27" t="str">
        <f>IF(SUM($G28:$G31)+SUM($Q28:$Q31)&gt;0,SUM(G28:G31),"")</f>
      </c>
      <c r="H32" s="25" t="str">
        <f>IF(ISNUMBER($G32),SUM(H28:H31),"")</f>
      </c>
      <c r="I32" s="71"/>
      <c r="K32" s="72">
        <v>15722</v>
      </c>
      <c r="L32" s="73"/>
      <c r="M32" s="24" t="s">
        <v>19</v>
      </c>
      <c r="N32" s="25" t="str">
        <f>IF(ISNUMBER($G32),SUM(N28:N31),"")</f>
      </c>
      <c r="O32" s="26" t="str">
        <f>IF(ISNUMBER($G32),SUM(O28:O31),"")</f>
      </c>
      <c r="P32" s="26" t="str">
        <f>IF(ISNUMBER($G32),SUM(P28:P31),"")</f>
      </c>
      <c r="Q32" s="27" t="str">
        <f>IF(SUM($G28:$G31)+SUM($Q28:$Q31)&gt;0,SUM(Q28:Q31),"")</f>
      </c>
      <c r="R32" s="25" t="str">
        <f>IF(ISNUMBER($G32),SUM(R28:R31),"")</f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150</v>
      </c>
      <c r="E33" s="11">
        <v>63</v>
      </c>
      <c r="F33" s="11">
        <v>3</v>
      </c>
      <c r="G33" s="12" t="str">
        <f>IF(AND(ISBLANK(D33),ISBLANK(E33)),"",D33+E33)</f>
      </c>
      <c r="H33" s="13" t="str">
        <f>IF(OR(ISNUMBER($G33),ISNUMBER($Q33)),(SIGN(N($G33)-N($Q33))+1),"")</f>
      </c>
      <c r="I33" s="14"/>
      <c r="K33" s="78" t="s">
        <v>42</v>
      </c>
      <c r="L33" s="79"/>
      <c r="M33" s="9">
        <v>1</v>
      </c>
      <c r="N33" s="10">
        <v>137</v>
      </c>
      <c r="O33" s="11">
        <v>81</v>
      </c>
      <c r="P33" s="11">
        <v>1</v>
      </c>
      <c r="Q33" s="12" t="str">
        <f>IF(AND(ISBLANK(N33),ISBLANK(O33)),"",N33+O33)</f>
      </c>
      <c r="R33" s="13" t="str">
        <f>IF(ISNUMBER($H33),2-$H33,"")</f>
      </c>
      <c r="S33" s="14"/>
    </row>
    <row r="34" spans="1:20" customHeight="1" ht="12.9">
      <c r="A34" s="80"/>
      <c r="B34" s="81"/>
      <c r="C34" s="15">
        <v>2</v>
      </c>
      <c r="D34" s="16">
        <v>123</v>
      </c>
      <c r="E34" s="17">
        <v>63</v>
      </c>
      <c r="F34" s="17">
        <v>3</v>
      </c>
      <c r="G34" s="18" t="str">
        <f>IF(AND(ISBLANK(D34),ISBLANK(E34)),"",D34+E34)</f>
      </c>
      <c r="H34" s="19" t="str">
        <f>IF(OR(ISNUMBER($G34),ISNUMBER($Q34)),(SIGN(N($G34)-N($Q34))+1),"")</f>
      </c>
      <c r="I34" s="14"/>
      <c r="K34" s="80"/>
      <c r="L34" s="81"/>
      <c r="M34" s="15">
        <v>2</v>
      </c>
      <c r="N34" s="16">
        <v>149</v>
      </c>
      <c r="O34" s="17">
        <v>84</v>
      </c>
      <c r="P34" s="17">
        <v>0</v>
      </c>
      <c r="Q34" s="18" t="str">
        <f>IF(AND(ISBLANK(N34),ISBLANK(O34)),"",N34+O34)</f>
      </c>
      <c r="R34" s="19" t="str">
        <f>IF(ISNUMBER($H34),2-$H34,"")</f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</c>
      <c r="H35" s="19" t="str">
        <f>IF(OR(ISNUMBER($G35),ISNUMBER($Q35)),(SIGN(N($G35)-N($Q35))+1),"")</f>
      </c>
      <c r="I35" s="14"/>
      <c r="K35" s="74" t="s">
        <v>40</v>
      </c>
      <c r="L35" s="75"/>
      <c r="M35" s="15">
        <v>3</v>
      </c>
      <c r="N35" s="16"/>
      <c r="O35" s="17"/>
      <c r="P35" s="17"/>
      <c r="Q35" s="18" t="str">
        <f>IF(AND(ISBLANK(N35),ISBLANK(O35)),"",N35+O35)</f>
      </c>
      <c r="R35" s="19" t="str">
        <f>IF(ISNUMBER($H35),2-$H35,"")</f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</c>
      <c r="H36" s="19" t="str">
        <f>IF(OR(ISNUMBER($G36),ISNUMBER($Q36)),(SIGN(N($G36)-N($Q36))+1),"")</f>
      </c>
      <c r="I36" s="70" t="str">
        <f>IF(ISNUMBER(H37),(SIGN(1000*($H37-$R37)+$G37-$Q37)+1)/2,"")</f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</c>
      <c r="R36" s="19" t="str">
        <f>IF(ISNUMBER($H36),2-$H36,"")</f>
      </c>
      <c r="S36" s="70" t="str">
        <f>IF(ISNUMBER($I36),1-$I36,"")</f>
      </c>
    </row>
    <row r="37" spans="1:20" customHeight="1" ht="15.9">
      <c r="A37" s="72">
        <v>4629</v>
      </c>
      <c r="B37" s="73"/>
      <c r="C37" s="24" t="s">
        <v>19</v>
      </c>
      <c r="D37" s="25" t="str">
        <f>IF(ISNUMBER($G37),SUM(D33:D36),"")</f>
      </c>
      <c r="E37" s="26" t="str">
        <f>IF(ISNUMBER($G37),SUM(E33:E36),"")</f>
      </c>
      <c r="F37" s="26" t="str">
        <f>IF(ISNUMBER($G37),SUM(F33:F36),"")</f>
      </c>
      <c r="G37" s="27" t="str">
        <f>IF(SUM($G33:$G36)+SUM($Q33:$Q36)&gt;0,SUM(G33:G36),"")</f>
      </c>
      <c r="H37" s="25" t="str">
        <f>IF(ISNUMBER($G37),SUM(H33:H36),"")</f>
      </c>
      <c r="I37" s="71"/>
      <c r="K37" s="72">
        <v>24424</v>
      </c>
      <c r="L37" s="73"/>
      <c r="M37" s="24" t="s">
        <v>19</v>
      </c>
      <c r="N37" s="25" t="str">
        <f>IF(ISNUMBER($G37),SUM(N33:N36),"")</f>
      </c>
      <c r="O37" s="26" t="str">
        <f>IF(ISNUMBER($G37),SUM(O33:O36),"")</f>
      </c>
      <c r="P37" s="26" t="str">
        <f>IF(ISNUMBER($G37),SUM(P33:P36),"")</f>
      </c>
      <c r="Q37" s="27" t="str">
        <f>IF(SUM($G33:$G36)+SUM($Q33:$Q36)&gt;0,SUM(Q33:Q36),"")</f>
      </c>
      <c r="R37" s="25" t="str">
        <f>IF(ISNUMBER($G37),SUM(R33:R36),"")</f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</c>
      <c r="E39" s="32" t="str">
        <f>IF(ISNUMBER($G39),SUM(E12,E17,E22,E27,E32,E37),"")</f>
      </c>
      <c r="F39" s="32" t="str">
        <f>IF(ISNUMBER($G39),SUM(F12,F17,F22,F27,F32,F37),"")</f>
      </c>
      <c r="G39" s="33" t="str">
        <f>IF(SUM($G$8:$G$37)+SUM($Q$8:$Q$37)&gt;0,SUM(G12,G17,G22,G27,G32,G37),"")</f>
      </c>
      <c r="H39" s="34" t="str">
        <f>IF(SUM($G$8:$G$37)+SUM($Q$8:$Q$37)&gt;0,SUM(H12,H17,H22,H27,H32,H37),"")</f>
      </c>
      <c r="I39" s="35" t="str">
        <f>IF(ISNUMBER($G39),(SIGN($G39-$Q39)+1)/IF(COUNT(I$11,I$16,I$21,I$26,I$31,I$36)&gt;3,1,2),"")</f>
      </c>
      <c r="K39" s="28"/>
      <c r="L39" s="29"/>
      <c r="M39" s="30" t="s">
        <v>44</v>
      </c>
      <c r="N39" s="31" t="str">
        <f>IF(ISNUMBER($G39),SUM(N12,N17,N22,N27,N32,N37),"")</f>
      </c>
      <c r="O39" s="32" t="str">
        <f>IF(ISNUMBER($G39),SUM(O12,O17,O22,O27,O32,O37),"")</f>
      </c>
      <c r="P39" s="32" t="str">
        <f>IF(ISNUMBER($G39),SUM(P12,P17,P22,P27,P32,P37),"")</f>
      </c>
      <c r="Q39" s="33" t="str">
        <f>IF(SUM($G$8:$G$37)+SUM($Q$8:$Q$37)&gt;0,SUM(Q12,Q17,Q22,Q27,Q32,Q37),"")</f>
      </c>
      <c r="R39" s="34" t="str">
        <f>IF(SUM($G$8:$G$37)+SUM($Q$8:$Q$37)&gt;0,SUM(R12,R17,R22,R27,R32,R37),"")</f>
      </c>
      <c r="S39" s="35" t="str">
        <f>IF(ISNUMBER($I39),IF(COUNT(S$11,S$16,S$21,S$26,S$31,S$36)&gt;3,2,1)-$I39,"")</f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17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 t="s">
        <v>64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 t="s">
        <v>64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 t="s">
        <v>64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